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51" activeTab="5"/>
  </bookViews>
  <sheets>
    <sheet name="доходы 2023" sheetId="1" r:id="rId1"/>
    <sheet name="расходы 2023" sheetId="3" r:id="rId2"/>
    <sheet name="программы 2023" sheetId="5" r:id="rId3"/>
    <sheet name="расходы РзПР2023" sheetId="7" r:id="rId4"/>
    <sheet name="ведомственная 2023" sheetId="9" r:id="rId5"/>
    <sheet name="дор.фонд 2023" sheetId="12" r:id="rId6"/>
    <sheet name="источники 2023" sheetId="11" r:id="rId7"/>
  </sheets>
  <definedNames>
    <definedName name="_xlnm.Print_Area" localSheetId="4">'ведомственная 2023'!$A$1:$I$790</definedName>
    <definedName name="_xlnm.Print_Area" localSheetId="2">'программы 2023'!$A$1:$D$489</definedName>
    <definedName name="_xlnm.Print_Area" localSheetId="1">'расходы 2023'!$A$1:$I$790</definedName>
    <definedName name="_xlnm.Print_Area" localSheetId="3">'расходы РзПР2023'!$A$1:$E$58</definedName>
  </definedNames>
  <calcPr calcId="144525"/>
</workbook>
</file>

<file path=xl/calcChain.xml><?xml version="1.0" encoding="utf-8"?>
<calcChain xmlns="http://schemas.openxmlformats.org/spreadsheetml/2006/main">
  <c r="D174" i="5" l="1"/>
  <c r="D105" i="5"/>
  <c r="D91" i="5"/>
  <c r="G788" i="9"/>
  <c r="G787" i="9"/>
  <c r="G785" i="9"/>
  <c r="G784" i="9" s="1"/>
  <c r="G783" i="9" s="1"/>
  <c r="G782" i="9"/>
  <c r="G778" i="9"/>
  <c r="G777" i="9" s="1"/>
  <c r="G776" i="9"/>
  <c r="G774" i="9"/>
  <c r="G773" i="9" s="1"/>
  <c r="G772" i="9" s="1"/>
  <c r="G771" i="9" s="1"/>
  <c r="G768" i="9"/>
  <c r="G767" i="9" s="1"/>
  <c r="G766" i="9"/>
  <c r="G763" i="9"/>
  <c r="G762" i="9"/>
  <c r="G761" i="9" s="1"/>
  <c r="G760" i="9" s="1"/>
  <c r="G756" i="9"/>
  <c r="G755" i="9" s="1"/>
  <c r="G753" i="9"/>
  <c r="G752" i="9" s="1"/>
  <c r="G749" i="9"/>
  <c r="G748" i="9" s="1"/>
  <c r="G747" i="9" s="1"/>
  <c r="G741" i="9"/>
  <c r="G740" i="9"/>
  <c r="G739" i="9" s="1"/>
  <c r="G737" i="9"/>
  <c r="G736" i="9" s="1"/>
  <c r="G735" i="9" s="1"/>
  <c r="G733" i="9"/>
  <c r="G732" i="9" s="1"/>
  <c r="G731" i="9" s="1"/>
  <c r="G729" i="9"/>
  <c r="G728" i="9"/>
  <c r="G727" i="9" s="1"/>
  <c r="G723" i="9"/>
  <c r="G722" i="9" s="1"/>
  <c r="G720" i="9" s="1"/>
  <c r="G719" i="9" s="1"/>
  <c r="G718" i="9" s="1"/>
  <c r="G716" i="9"/>
  <c r="G715" i="9" s="1"/>
  <c r="G714" i="9" s="1"/>
  <c r="G713" i="9" s="1"/>
  <c r="G691" i="9" s="1"/>
  <c r="G690" i="9" s="1"/>
  <c r="G711" i="9"/>
  <c r="G710" i="9" s="1"/>
  <c r="G709" i="9" s="1"/>
  <c r="G707" i="9"/>
  <c r="G706" i="9" s="1"/>
  <c r="G705" i="9" s="1"/>
  <c r="G703" i="9"/>
  <c r="G702" i="9" s="1"/>
  <c r="G699" i="9"/>
  <c r="G698" i="9" s="1"/>
  <c r="G697" i="9" s="1"/>
  <c r="G695" i="9"/>
  <c r="G694" i="9" s="1"/>
  <c r="G688" i="9"/>
  <c r="G687" i="9" s="1"/>
  <c r="G682" i="9"/>
  <c r="G681" i="9" s="1"/>
  <c r="G679" i="9"/>
  <c r="G678" i="9" s="1"/>
  <c r="G676" i="9"/>
  <c r="G675" i="9" s="1"/>
  <c r="G673" i="9"/>
  <c r="G672" i="9"/>
  <c r="G670" i="9"/>
  <c r="G669" i="9" s="1"/>
  <c r="G668" i="9" s="1"/>
  <c r="G667" i="9" s="1"/>
  <c r="G664" i="9"/>
  <c r="G663" i="9"/>
  <c r="G662" i="9" s="1"/>
  <c r="G659" i="9"/>
  <c r="G658" i="9"/>
  <c r="G657" i="9" s="1"/>
  <c r="G656" i="9" s="1"/>
  <c r="G652" i="9"/>
  <c r="G651" i="9" s="1"/>
  <c r="G647" i="9"/>
  <c r="G646" i="9" s="1"/>
  <c r="G639" i="9"/>
  <c r="G638" i="9" s="1"/>
  <c r="G637" i="9"/>
  <c r="G633" i="9"/>
  <c r="G630" i="9"/>
  <c r="G627" i="9"/>
  <c r="G624" i="9"/>
  <c r="G623" i="9" s="1"/>
  <c r="G622" i="9" s="1"/>
  <c r="H618" i="9"/>
  <c r="H617" i="9" s="1"/>
  <c r="H616" i="9" s="1"/>
  <c r="H615" i="9" s="1"/>
  <c r="H614" i="9" s="1"/>
  <c r="H613" i="9" s="1"/>
  <c r="H612" i="9" s="1"/>
  <c r="G617" i="9"/>
  <c r="G616" i="9" s="1"/>
  <c r="G615" i="9" s="1"/>
  <c r="G614" i="9" s="1"/>
  <c r="G613" i="9" s="1"/>
  <c r="G612" i="9" s="1"/>
  <c r="G610" i="9"/>
  <c r="G606" i="9"/>
  <c r="G602" i="9"/>
  <c r="G598" i="9"/>
  <c r="G597" i="9" s="1"/>
  <c r="G596" i="9" s="1"/>
  <c r="G594" i="9"/>
  <c r="G593" i="9" s="1"/>
  <c r="G592" i="9" s="1"/>
  <c r="G590" i="9"/>
  <c r="G589" i="9" s="1"/>
  <c r="G588" i="9" s="1"/>
  <c r="G586" i="9"/>
  <c r="G585" i="9" s="1"/>
  <c r="G581" i="9" s="1"/>
  <c r="G583" i="9"/>
  <c r="G582" i="9" s="1"/>
  <c r="G579" i="9"/>
  <c r="G578" i="9" s="1"/>
  <c r="G577" i="9" s="1"/>
  <c r="G575" i="9"/>
  <c r="G574" i="9" s="1"/>
  <c r="G573" i="9" s="1"/>
  <c r="G571" i="9"/>
  <c r="G569" i="9"/>
  <c r="G568" i="9" s="1"/>
  <c r="G567" i="9" s="1"/>
  <c r="G564" i="9"/>
  <c r="G561" i="9"/>
  <c r="G558" i="9"/>
  <c r="G557" i="9" s="1"/>
  <c r="G555" i="9"/>
  <c r="G553" i="9"/>
  <c r="G551" i="9"/>
  <c r="G548" i="9"/>
  <c r="G547" i="9" s="1"/>
  <c r="G545" i="9"/>
  <c r="G544" i="9" s="1"/>
  <c r="G540" i="9"/>
  <c r="G539" i="9" s="1"/>
  <c r="G537" i="9"/>
  <c r="G536" i="9" s="1"/>
  <c r="G534" i="9"/>
  <c r="G533" i="9" s="1"/>
  <c r="G531" i="9"/>
  <c r="G529" i="9"/>
  <c r="G528" i="9" s="1"/>
  <c r="G526" i="9"/>
  <c r="G525" i="9" s="1"/>
  <c r="G523" i="9"/>
  <c r="G521" i="9"/>
  <c r="G515" i="9"/>
  <c r="G514" i="9"/>
  <c r="G513" i="9" s="1"/>
  <c r="G508" i="9"/>
  <c r="G507" i="9" s="1"/>
  <c r="H498" i="9"/>
  <c r="G497" i="9"/>
  <c r="H497" i="9" s="1"/>
  <c r="G493" i="9"/>
  <c r="G492" i="9" s="1"/>
  <c r="G491" i="9" s="1"/>
  <c r="G487" i="9"/>
  <c r="G485" i="9" s="1"/>
  <c r="G484" i="9" s="1"/>
  <c r="G481" i="9"/>
  <c r="G459" i="9" s="1"/>
  <c r="G478" i="9"/>
  <c r="G477" i="9" s="1"/>
  <c r="G476" i="9" s="1"/>
  <c r="G474" i="9"/>
  <c r="G473" i="9" s="1"/>
  <c r="G471" i="9"/>
  <c r="G470" i="9" s="1"/>
  <c r="G469" i="9" s="1"/>
  <c r="G467" i="9"/>
  <c r="G466" i="9" s="1"/>
  <c r="G465" i="9" s="1"/>
  <c r="G460" i="9"/>
  <c r="G455" i="9"/>
  <c r="G454" i="9" s="1"/>
  <c r="G452" i="9"/>
  <c r="G449" i="9"/>
  <c r="G444" i="9"/>
  <c r="G443" i="9" s="1"/>
  <c r="G442" i="9" s="1"/>
  <c r="G440" i="9"/>
  <c r="G439" i="9" s="1"/>
  <c r="G438" i="9" s="1"/>
  <c r="G436" i="9"/>
  <c r="G435" i="9" s="1"/>
  <c r="G432" i="9"/>
  <c r="G431" i="9" s="1"/>
  <c r="G430" i="9" s="1"/>
  <c r="G426" i="9" s="1"/>
  <c r="G428" i="9"/>
  <c r="G427" i="9" s="1"/>
  <c r="G421" i="9"/>
  <c r="G419" i="9" s="1"/>
  <c r="G415" i="9"/>
  <c r="G413" i="9" s="1"/>
  <c r="G414" i="9"/>
  <c r="G409" i="9"/>
  <c r="G408" i="9"/>
  <c r="G404" i="9" s="1"/>
  <c r="G403" i="9" s="1"/>
  <c r="G405" i="9"/>
  <c r="G402" i="9" s="1"/>
  <c r="G398" i="9"/>
  <c r="G387" i="9" s="1"/>
  <c r="G397" i="9"/>
  <c r="G396" i="9" s="1"/>
  <c r="G394" i="9"/>
  <c r="G393" i="9" s="1"/>
  <c r="G388" i="9"/>
  <c r="G385" i="9"/>
  <c r="G384" i="9"/>
  <c r="G363" i="9"/>
  <c r="G361" i="9"/>
  <c r="G358" i="9"/>
  <c r="G357" i="9"/>
  <c r="G355" i="9"/>
  <c r="G354" i="9" s="1"/>
  <c r="G352" i="9"/>
  <c r="G351" i="9"/>
  <c r="G346" i="9"/>
  <c r="G345" i="9" s="1"/>
  <c r="H344" i="9"/>
  <c r="H343" i="9" s="1"/>
  <c r="H342" i="9" s="1"/>
  <c r="G343" i="9"/>
  <c r="G342" i="9" s="1"/>
  <c r="H340" i="9"/>
  <c r="G340" i="9"/>
  <c r="G339" i="9" s="1"/>
  <c r="H339" i="9"/>
  <c r="H337" i="9"/>
  <c r="H336" i="9" s="1"/>
  <c r="G337" i="9"/>
  <c r="G336" i="9" s="1"/>
  <c r="H334" i="9"/>
  <c r="H333" i="9" s="1"/>
  <c r="G334" i="9"/>
  <c r="G333" i="9" s="1"/>
  <c r="G328" i="9"/>
  <c r="G327" i="9" s="1"/>
  <c r="G326" i="9" s="1"/>
  <c r="G324" i="9"/>
  <c r="G323" i="9" s="1"/>
  <c r="G320" i="9"/>
  <c r="G319" i="9"/>
  <c r="G317" i="9"/>
  <c r="G316" i="9" s="1"/>
  <c r="G314" i="9"/>
  <c r="G312" i="9" s="1"/>
  <c r="G311" i="9" s="1"/>
  <c r="G313" i="9"/>
  <c r="G308" i="9"/>
  <c r="G307" i="9"/>
  <c r="G305" i="9"/>
  <c r="G304" i="9" s="1"/>
  <c r="G301" i="9"/>
  <c r="G298" i="9"/>
  <c r="G297" i="9" s="1"/>
  <c r="G293" i="9" s="1"/>
  <c r="G294" i="9"/>
  <c r="G291" i="9"/>
  <c r="G290" i="9" s="1"/>
  <c r="G288" i="9"/>
  <c r="G287" i="9" s="1"/>
  <c r="G283" i="9" s="1"/>
  <c r="G282" i="9" s="1"/>
  <c r="G285" i="9"/>
  <c r="G284" i="9" s="1"/>
  <c r="G280" i="9"/>
  <c r="G279" i="9" s="1"/>
  <c r="G277" i="9"/>
  <c r="G275" i="9"/>
  <c r="G272" i="9"/>
  <c r="G270" i="9"/>
  <c r="G261" i="9"/>
  <c r="G259" i="9"/>
  <c r="G258" i="9" s="1"/>
  <c r="G256" i="9"/>
  <c r="G254" i="9"/>
  <c r="G253" i="9" s="1"/>
  <c r="G251" i="9"/>
  <c r="G247" i="9"/>
  <c r="G242" i="9"/>
  <c r="G241" i="9"/>
  <c r="G240" i="9" s="1"/>
  <c r="G239" i="9" s="1"/>
  <c r="G238" i="9" s="1"/>
  <c r="G233" i="9"/>
  <c r="G229" i="9"/>
  <c r="G228" i="9" s="1"/>
  <c r="G226" i="9"/>
  <c r="G225" i="9" s="1"/>
  <c r="G220" i="9"/>
  <c r="G219" i="9" s="1"/>
  <c r="G218" i="9" s="1"/>
  <c r="G217" i="9" s="1"/>
  <c r="G215" i="9"/>
  <c r="G213" i="9"/>
  <c r="G211" i="9"/>
  <c r="G210" i="9" s="1"/>
  <c r="G209" i="9" s="1"/>
  <c r="G208" i="9" s="1"/>
  <c r="H207" i="9"/>
  <c r="H206" i="9" s="1"/>
  <c r="I206" i="9"/>
  <c r="G206" i="9"/>
  <c r="H205" i="9"/>
  <c r="I205" i="9" s="1"/>
  <c r="G204" i="9"/>
  <c r="H204" i="9" s="1"/>
  <c r="I204" i="9" s="1"/>
  <c r="I201" i="9"/>
  <c r="I200" i="9" s="1"/>
  <c r="G200" i="9"/>
  <c r="H199" i="9"/>
  <c r="I199" i="9" s="1"/>
  <c r="I198" i="9"/>
  <c r="I197" i="9"/>
  <c r="G197" i="9"/>
  <c r="H193" i="9"/>
  <c r="I193" i="9" s="1"/>
  <c r="I191" i="9" s="1"/>
  <c r="I190" i="9" s="1"/>
  <c r="I189" i="9" s="1"/>
  <c r="G191" i="9"/>
  <c r="G190" i="9" s="1"/>
  <c r="G189" i="9" s="1"/>
  <c r="G188" i="9" s="1"/>
  <c r="G187" i="9" s="1"/>
  <c r="I184" i="9"/>
  <c r="I183" i="9"/>
  <c r="I182" i="9"/>
  <c r="G181" i="9"/>
  <c r="I181" i="9" s="1"/>
  <c r="I180" i="9"/>
  <c r="I179" i="9"/>
  <c r="G177" i="9"/>
  <c r="G176" i="9" s="1"/>
  <c r="G175" i="9"/>
  <c r="I175" i="9" s="1"/>
  <c r="I170" i="9"/>
  <c r="I169" i="9"/>
  <c r="I168" i="9"/>
  <c r="G168" i="9"/>
  <c r="G167" i="9" s="1"/>
  <c r="I167" i="9" s="1"/>
  <c r="I166" i="9"/>
  <c r="I165" i="9"/>
  <c r="G164" i="9"/>
  <c r="I164" i="9" s="1"/>
  <c r="G156" i="9"/>
  <c r="G155" i="9"/>
  <c r="G154" i="9" s="1"/>
  <c r="G153" i="9" s="1"/>
  <c r="G151" i="9"/>
  <c r="G149" i="9"/>
  <c r="G144" i="9"/>
  <c r="G143" i="9" s="1"/>
  <c r="G139" i="9"/>
  <c r="G136" i="9"/>
  <c r="G131" i="9"/>
  <c r="G130" i="9" s="1"/>
  <c r="G127" i="9"/>
  <c r="G125" i="9"/>
  <c r="G124" i="9" s="1"/>
  <c r="G120" i="9"/>
  <c r="G119" i="9" s="1"/>
  <c r="G110" i="9"/>
  <c r="G108" i="9"/>
  <c r="G103" i="9"/>
  <c r="G102" i="9"/>
  <c r="G101" i="9"/>
  <c r="G100" i="9" s="1"/>
  <c r="G98" i="9"/>
  <c r="G97" i="9" s="1"/>
  <c r="G96" i="9"/>
  <c r="G95" i="9" s="1"/>
  <c r="G94" i="9" s="1"/>
  <c r="G89" i="9"/>
  <c r="G88" i="9" s="1"/>
  <c r="G87" i="9" s="1"/>
  <c r="G86" i="9" s="1"/>
  <c r="G84" i="9"/>
  <c r="G83" i="9" s="1"/>
  <c r="G82" i="9" s="1"/>
  <c r="G81" i="9" s="1"/>
  <c r="G80" i="9" s="1"/>
  <c r="G77" i="9"/>
  <c r="G74" i="9"/>
  <c r="G73" i="9" s="1"/>
  <c r="G68" i="9"/>
  <c r="G67" i="9"/>
  <c r="G66" i="9" s="1"/>
  <c r="G63" i="9"/>
  <c r="G62" i="9" s="1"/>
  <c r="G61" i="9" s="1"/>
  <c r="G57" i="9"/>
  <c r="G56" i="9" s="1"/>
  <c r="G55" i="9" s="1"/>
  <c r="G51" i="9"/>
  <c r="G50" i="9" s="1"/>
  <c r="G47" i="9"/>
  <c r="G44" i="9"/>
  <c r="G42" i="9"/>
  <c r="G39" i="9"/>
  <c r="G38" i="9" s="1"/>
  <c r="G33" i="9"/>
  <c r="G32" i="9" s="1"/>
  <c r="G29" i="9"/>
  <c r="G28" i="9" s="1"/>
  <c r="G25" i="9"/>
  <c r="G24" i="9" s="1"/>
  <c r="G19" i="9"/>
  <c r="G18" i="9" s="1"/>
  <c r="G17" i="9" s="1"/>
  <c r="G15" i="9" s="1"/>
  <c r="G16" i="9"/>
  <c r="G13" i="9"/>
  <c r="G12" i="9" s="1"/>
  <c r="G11" i="9"/>
  <c r="G10" i="9" s="1"/>
  <c r="G9" i="9" s="1"/>
  <c r="I8" i="9"/>
  <c r="G102" i="3"/>
  <c r="G175" i="3"/>
  <c r="G96" i="3"/>
  <c r="G41" i="9" l="1"/>
  <c r="H191" i="9"/>
  <c r="H190" i="9" s="1"/>
  <c r="H189" i="9" s="1"/>
  <c r="G550" i="9"/>
  <c r="G135" i="9"/>
  <c r="G134" i="9" s="1"/>
  <c r="G392" i="9"/>
  <c r="G391" i="9" s="1"/>
  <c r="G322" i="9"/>
  <c r="G196" i="9"/>
  <c r="G605" i="9"/>
  <c r="G604" i="9" s="1"/>
  <c r="G781" i="9"/>
  <c r="G780" i="9" s="1"/>
  <c r="G303" i="9"/>
  <c r="G300" i="9" s="1"/>
  <c r="G123" i="9"/>
  <c r="G122" i="9" s="1"/>
  <c r="G420" i="9"/>
  <c r="G418" i="9" s="1"/>
  <c r="G246" i="9"/>
  <c r="G71" i="9"/>
  <c r="G72" i="9"/>
  <c r="G116" i="9"/>
  <c r="G118" i="9"/>
  <c r="G117" i="9" s="1"/>
  <c r="H332" i="9"/>
  <c r="H331" i="9" s="1"/>
  <c r="H330" i="9" s="1"/>
  <c r="H265" i="9" s="1"/>
  <c r="G93" i="9"/>
  <c r="G92" i="9" s="1"/>
  <c r="G174" i="9"/>
  <c r="I174" i="9" s="1"/>
  <c r="G203" i="9"/>
  <c r="H203" i="9" s="1"/>
  <c r="I203" i="9" s="1"/>
  <c r="I202" i="9" s="1"/>
  <c r="G269" i="9"/>
  <c r="G268" i="9" s="1"/>
  <c r="G267" i="9" s="1"/>
  <c r="G266" i="9" s="1"/>
  <c r="G360" i="9"/>
  <c r="G350" i="9" s="1"/>
  <c r="G349" i="9" s="1"/>
  <c r="G348" i="9" s="1"/>
  <c r="G448" i="9"/>
  <c r="G446" i="9" s="1"/>
  <c r="G486" i="9"/>
  <c r="G512" i="9"/>
  <c r="G629" i="9"/>
  <c r="G626" i="9" s="1"/>
  <c r="G621" i="9" s="1"/>
  <c r="G620" i="9" s="1"/>
  <c r="G619" i="9" s="1"/>
  <c r="I196" i="9"/>
  <c r="I195" i="9" s="1"/>
  <c r="I194" i="9" s="1"/>
  <c r="I186" i="9" s="1"/>
  <c r="I185" i="9" s="1"/>
  <c r="G224" i="9"/>
  <c r="G223" i="9" s="1"/>
  <c r="G222" i="9" s="1"/>
  <c r="G274" i="9"/>
  <c r="G543" i="9"/>
  <c r="G245" i="9"/>
  <c r="G244" i="9" s="1"/>
  <c r="G237" i="9" s="1"/>
  <c r="G383" i="9"/>
  <c r="G382" i="9" s="1"/>
  <c r="G381" i="9" s="1"/>
  <c r="G520" i="9"/>
  <c r="G609" i="9"/>
  <c r="G608" i="9" s="1"/>
  <c r="G148" i="9"/>
  <c r="G146" i="9" s="1"/>
  <c r="G147" i="9"/>
  <c r="I188" i="9"/>
  <c r="I187" i="9" s="1"/>
  <c r="G447" i="9"/>
  <c r="G510" i="9"/>
  <c r="G511" i="9"/>
  <c r="G566" i="9"/>
  <c r="G506" i="9"/>
  <c r="G560" i="9"/>
  <c r="G519" i="9"/>
  <c r="G518" i="9" s="1"/>
  <c r="G23" i="9"/>
  <c r="G22" i="9" s="1"/>
  <c r="G37" i="9"/>
  <c r="G332" i="9"/>
  <c r="G331" i="9" s="1"/>
  <c r="G330" i="9" s="1"/>
  <c r="G464" i="9"/>
  <c r="G463" i="9" s="1"/>
  <c r="G701" i="9"/>
  <c r="G434" i="9"/>
  <c r="G425" i="9" s="1"/>
  <c r="G601" i="9"/>
  <c r="G600" i="9" s="1"/>
  <c r="G693" i="9"/>
  <c r="G457" i="9"/>
  <c r="G458" i="9"/>
  <c r="H188" i="9"/>
  <c r="H187" i="9" s="1"/>
  <c r="G745" i="9"/>
  <c r="G744" i="9" s="1"/>
  <c r="G743" i="9" s="1"/>
  <c r="G746" i="9"/>
  <c r="G54" i="9"/>
  <c r="G65" i="9"/>
  <c r="G60" i="9" s="1"/>
  <c r="G133" i="9"/>
  <c r="G163" i="9"/>
  <c r="G412" i="9"/>
  <c r="G401" i="9" s="1"/>
  <c r="G496" i="9"/>
  <c r="H496" i="9" s="1"/>
  <c r="G636" i="9"/>
  <c r="G645" i="9"/>
  <c r="G644" i="9" s="1"/>
  <c r="G643" i="9" s="1"/>
  <c r="G684" i="9"/>
  <c r="G53" i="9"/>
  <c r="G721" i="9"/>
  <c r="C15" i="12"/>
  <c r="G70" i="9" l="1"/>
  <c r="H202" i="9"/>
  <c r="G424" i="9"/>
  <c r="G173" i="9"/>
  <c r="G542" i="9"/>
  <c r="G499" i="9" s="1"/>
  <c r="G423" i="9" s="1"/>
  <c r="G202" i="9"/>
  <c r="I173" i="9"/>
  <c r="I172" i="9" s="1"/>
  <c r="I171" i="9" s="1"/>
  <c r="I160" i="9" s="1"/>
  <c r="I159" i="9" s="1"/>
  <c r="G172" i="9"/>
  <c r="G171" i="9" s="1"/>
  <c r="G685" i="9"/>
  <c r="G642" i="9" s="1"/>
  <c r="G641" i="9" s="1"/>
  <c r="G692" i="9"/>
  <c r="G36" i="9"/>
  <c r="G35" i="9"/>
  <c r="G21" i="9" s="1"/>
  <c r="I163" i="9"/>
  <c r="G162" i="9"/>
  <c r="G490" i="9"/>
  <c r="G483" i="9" s="1"/>
  <c r="G265" i="9"/>
  <c r="G686" i="9"/>
  <c r="D379" i="5"/>
  <c r="D227" i="5"/>
  <c r="D35" i="5"/>
  <c r="D11" i="5"/>
  <c r="G749" i="3"/>
  <c r="G647" i="3"/>
  <c r="G39" i="3"/>
  <c r="G19" i="3"/>
  <c r="H195" i="9" l="1"/>
  <c r="H194" i="9" s="1"/>
  <c r="H186" i="9"/>
  <c r="H185" i="9" s="1"/>
  <c r="G194" i="9"/>
  <c r="G186" i="9" s="1"/>
  <c r="G185" i="9" s="1"/>
  <c r="G195" i="9"/>
  <c r="G8" i="9"/>
  <c r="I162" i="9"/>
  <c r="G161" i="9"/>
  <c r="I7" i="9"/>
  <c r="I790" i="9"/>
  <c r="D24" i="7"/>
  <c r="H7" i="9" l="1"/>
  <c r="H790" i="9"/>
  <c r="I161" i="9"/>
  <c r="G160" i="9"/>
  <c r="D11" i="11"/>
  <c r="D8" i="11" s="1"/>
  <c r="C10" i="11"/>
  <c r="C9" i="11"/>
  <c r="G159" i="9" l="1"/>
  <c r="G790" i="9" s="1"/>
  <c r="G7" i="9"/>
  <c r="C11" i="11"/>
  <c r="C8" i="11" s="1"/>
  <c r="D29" i="7"/>
  <c r="C55" i="1"/>
  <c r="C39" i="1"/>
  <c r="D42" i="7"/>
  <c r="D39" i="7"/>
  <c r="D35" i="7"/>
  <c r="D27" i="7"/>
  <c r="D22" i="7"/>
  <c r="D19" i="7"/>
  <c r="D17" i="7"/>
  <c r="D15" i="7"/>
  <c r="D10" i="7"/>
  <c r="D9" i="7"/>
  <c r="C18" i="1"/>
  <c r="C17" i="1"/>
  <c r="C53" i="1"/>
  <c r="C52" i="1"/>
  <c r="C50" i="1"/>
  <c r="C33" i="1"/>
  <c r="C30" i="1"/>
  <c r="C26" i="1"/>
  <c r="C25" i="1"/>
  <c r="C23" i="1"/>
  <c r="C21" i="1"/>
  <c r="C20" i="1"/>
  <c r="C15" i="1"/>
  <c r="C11" i="1"/>
  <c r="C9" i="1"/>
  <c r="D23" i="7"/>
  <c r="D13" i="7"/>
  <c r="E52" i="7" l="1"/>
  <c r="D52" i="7"/>
  <c r="E41" i="7"/>
  <c r="D41" i="7"/>
  <c r="E38" i="7"/>
  <c r="D38" i="7"/>
  <c r="D36" i="7" s="1"/>
  <c r="E36" i="7"/>
  <c r="D34" i="7"/>
  <c r="E34" i="7"/>
  <c r="E32" i="7"/>
  <c r="D32" i="7"/>
  <c r="E30" i="7"/>
  <c r="E26" i="7"/>
  <c r="D26" i="7"/>
  <c r="D20" i="7"/>
  <c r="E20" i="7"/>
  <c r="D18" i="7"/>
  <c r="D16" i="7" s="1"/>
  <c r="E16" i="7"/>
  <c r="E14" i="7"/>
  <c r="D14" i="7"/>
  <c r="E8" i="7"/>
  <c r="D486" i="5"/>
  <c r="D484" i="5"/>
  <c r="D481" i="5"/>
  <c r="D480" i="5" s="1"/>
  <c r="D478" i="5"/>
  <c r="D477" i="5" s="1"/>
  <c r="D475" i="5"/>
  <c r="D474" i="5" s="1"/>
  <c r="D470" i="5"/>
  <c r="D468" i="5"/>
  <c r="D467" i="5" s="1"/>
  <c r="D463" i="5" s="1"/>
  <c r="D465" i="5"/>
  <c r="D464" i="5" s="1"/>
  <c r="D461" i="5"/>
  <c r="D459" i="5"/>
  <c r="D456" i="5"/>
  <c r="D455" i="5" s="1"/>
  <c r="D452" i="5"/>
  <c r="D450" i="5"/>
  <c r="D447" i="5"/>
  <c r="D446" i="5" s="1"/>
  <c r="D414" i="5"/>
  <c r="D413" i="5"/>
  <c r="D411" i="5"/>
  <c r="D407" i="5"/>
  <c r="D406" i="5" s="1"/>
  <c r="D403" i="5"/>
  <c r="D402" i="5" s="1"/>
  <c r="D399" i="5"/>
  <c r="D398" i="5" s="1"/>
  <c r="D394" i="5"/>
  <c r="D392" i="5"/>
  <c r="D389" i="5"/>
  <c r="D388" i="5" s="1"/>
  <c r="D386" i="5"/>
  <c r="D383" i="5"/>
  <c r="D381" i="5"/>
  <c r="D377" i="5"/>
  <c r="D374" i="5"/>
  <c r="D373" i="5" s="1"/>
  <c r="D371" i="5"/>
  <c r="D370" i="5" s="1"/>
  <c r="D368" i="5"/>
  <c r="D367" i="5" s="1"/>
  <c r="D365" i="5"/>
  <c r="D364" i="5" s="1"/>
  <c r="D360" i="5"/>
  <c r="D359" i="5" s="1"/>
  <c r="D357" i="5"/>
  <c r="D355" i="5"/>
  <c r="D354" i="5" s="1"/>
  <c r="D352" i="5"/>
  <c r="D351" i="5" s="1"/>
  <c r="D349" i="5"/>
  <c r="D347" i="5"/>
  <c r="D346" i="5" s="1"/>
  <c r="D344" i="5"/>
  <c r="D342" i="5"/>
  <c r="D336" i="5"/>
  <c r="D334" i="5"/>
  <c r="D333" i="5" s="1"/>
  <c r="D330" i="5"/>
  <c r="D327" i="5"/>
  <c r="D326" i="5" s="1"/>
  <c r="D325" i="5" s="1"/>
  <c r="D321" i="5"/>
  <c r="D317" i="5"/>
  <c r="D315" i="5"/>
  <c r="D313" i="5"/>
  <c r="D311" i="5"/>
  <c r="D308" i="5"/>
  <c r="D306" i="5"/>
  <c r="D303" i="5"/>
  <c r="D301" i="5"/>
  <c r="D298" i="5"/>
  <c r="D297" i="5" s="1"/>
  <c r="D295" i="5"/>
  <c r="D294" i="5" s="1"/>
  <c r="D290" i="5"/>
  <c r="D289" i="5" s="1"/>
  <c r="D287" i="5"/>
  <c r="D286" i="5" s="1"/>
  <c r="D284" i="5"/>
  <c r="D283" i="5" s="1"/>
  <c r="D280" i="5"/>
  <c r="D278" i="5"/>
  <c r="D275" i="5"/>
  <c r="D274" i="5" s="1"/>
  <c r="D272" i="5"/>
  <c r="D270" i="5"/>
  <c r="D267" i="5"/>
  <c r="D265" i="5"/>
  <c r="D264" i="5" s="1"/>
  <c r="D261" i="5"/>
  <c r="D259" i="5"/>
  <c r="D258" i="5" s="1"/>
  <c r="D255" i="5"/>
  <c r="D250" i="5"/>
  <c r="D247" i="5"/>
  <c r="D246" i="5" s="1"/>
  <c r="D243" i="5"/>
  <c r="D242" i="5" s="1"/>
  <c r="D238" i="5"/>
  <c r="D234" i="5"/>
  <c r="D233" i="5" s="1"/>
  <c r="D231" i="5"/>
  <c r="D230" i="5" s="1"/>
  <c r="D226" i="5"/>
  <c r="D222" i="5"/>
  <c r="D221" i="5" s="1"/>
  <c r="D217" i="5"/>
  <c r="D214" i="5" s="1"/>
  <c r="D215" i="5"/>
  <c r="D212" i="5"/>
  <c r="D211" i="5" s="1"/>
  <c r="D207" i="5"/>
  <c r="D206" i="5" s="1"/>
  <c r="D204" i="5"/>
  <c r="D201" i="5"/>
  <c r="D199" i="5"/>
  <c r="D193" i="5"/>
  <c r="D192" i="5" s="1"/>
  <c r="D190" i="5"/>
  <c r="D186" i="5"/>
  <c r="D185" i="5" s="1"/>
  <c r="D183" i="5"/>
  <c r="D181" i="5"/>
  <c r="D177" i="5"/>
  <c r="D175" i="5"/>
  <c r="D173" i="5"/>
  <c r="D167" i="5"/>
  <c r="D166" i="5" s="1"/>
  <c r="D164" i="5"/>
  <c r="D163" i="5" s="1"/>
  <c r="D161" i="5"/>
  <c r="D160" i="5" s="1"/>
  <c r="D158" i="5"/>
  <c r="D153" i="5"/>
  <c r="D152" i="5" s="1"/>
  <c r="D151" i="5" s="1"/>
  <c r="D150" i="5" s="1"/>
  <c r="D148" i="5"/>
  <c r="D147" i="5" s="1"/>
  <c r="D143" i="5"/>
  <c r="D142" i="5" s="1"/>
  <c r="D141" i="5" s="1"/>
  <c r="D137" i="5"/>
  <c r="D134" i="5"/>
  <c r="D131" i="5"/>
  <c r="D130" i="5" s="1"/>
  <c r="D128" i="5"/>
  <c r="D124" i="5"/>
  <c r="D123" i="5" s="1"/>
  <c r="D120" i="5"/>
  <c r="D119" i="5" s="1"/>
  <c r="D111" i="5"/>
  <c r="D109" i="5"/>
  <c r="D108" i="5"/>
  <c r="D106" i="5"/>
  <c r="D104" i="5"/>
  <c r="D102" i="5"/>
  <c r="D98" i="5"/>
  <c r="D96" i="5"/>
  <c r="D93" i="5"/>
  <c r="D92" i="5" s="1"/>
  <c r="D90" i="5"/>
  <c r="D89" i="5" s="1"/>
  <c r="D85" i="5"/>
  <c r="D84" i="5" s="1"/>
  <c r="D82" i="5"/>
  <c r="D81" i="5" s="1"/>
  <c r="D78" i="5"/>
  <c r="D74" i="5"/>
  <c r="D69" i="5"/>
  <c r="D68" i="5" s="1"/>
  <c r="D67" i="5" s="1"/>
  <c r="D65" i="5"/>
  <c r="D64" i="5" s="1"/>
  <c r="D61" i="5"/>
  <c r="D60" i="5"/>
  <c r="D57" i="5"/>
  <c r="D56" i="5" s="1"/>
  <c r="D54" i="5"/>
  <c r="D53" i="5" s="1"/>
  <c r="D51" i="5"/>
  <c r="D48" i="5"/>
  <c r="D46" i="5"/>
  <c r="D39" i="5"/>
  <c r="D38" i="5" s="1"/>
  <c r="D34" i="5"/>
  <c r="D33" i="5" s="1"/>
  <c r="D28" i="5"/>
  <c r="D27" i="5" s="1"/>
  <c r="D25" i="5"/>
  <c r="D24" i="5" s="1"/>
  <c r="D22" i="5"/>
  <c r="D21" i="5" s="1"/>
  <c r="D19" i="5"/>
  <c r="D18" i="5" s="1"/>
  <c r="D15" i="5"/>
  <c r="D14" i="5" s="1"/>
  <c r="D10" i="5"/>
  <c r="D9" i="5" s="1"/>
  <c r="G788" i="3"/>
  <c r="G787" i="3"/>
  <c r="G785" i="3"/>
  <c r="G784" i="3" s="1"/>
  <c r="G783" i="3" s="1"/>
  <c r="G782" i="3"/>
  <c r="G778" i="3"/>
  <c r="G777" i="3" s="1"/>
  <c r="G776" i="3"/>
  <c r="G774" i="3"/>
  <c r="G773" i="3" s="1"/>
  <c r="G772" i="3" s="1"/>
  <c r="G771" i="3" s="1"/>
  <c r="G768" i="3"/>
  <c r="G767" i="3" s="1"/>
  <c r="G766" i="3"/>
  <c r="G763" i="3"/>
  <c r="G762" i="3"/>
  <c r="G761" i="3" s="1"/>
  <c r="G760" i="3" s="1"/>
  <c r="G756" i="3"/>
  <c r="G755" i="3" s="1"/>
  <c r="G753" i="3"/>
  <c r="G752" i="3" s="1"/>
  <c r="G748" i="3"/>
  <c r="G747" i="3" s="1"/>
  <c r="G741" i="3"/>
  <c r="G740" i="3"/>
  <c r="G739" i="3" s="1"/>
  <c r="G737" i="3"/>
  <c r="G736" i="3" s="1"/>
  <c r="G735" i="3" s="1"/>
  <c r="G733" i="3"/>
  <c r="G732" i="3" s="1"/>
  <c r="G729" i="3"/>
  <c r="G728" i="3"/>
  <c r="G727" i="3" s="1"/>
  <c r="G723" i="3"/>
  <c r="G722" i="3" s="1"/>
  <c r="G716" i="3"/>
  <c r="G715" i="3" s="1"/>
  <c r="G714" i="3" s="1"/>
  <c r="G713" i="3" s="1"/>
  <c r="G691" i="3" s="1"/>
  <c r="G690" i="3" s="1"/>
  <c r="G711" i="3"/>
  <c r="G710" i="3" s="1"/>
  <c r="G709" i="3" s="1"/>
  <c r="G707" i="3"/>
  <c r="G706" i="3" s="1"/>
  <c r="G705" i="3" s="1"/>
  <c r="G703" i="3"/>
  <c r="G702" i="3" s="1"/>
  <c r="G699" i="3"/>
  <c r="G698" i="3" s="1"/>
  <c r="G697" i="3" s="1"/>
  <c r="G695" i="3"/>
  <c r="G694" i="3" s="1"/>
  <c r="G688" i="3"/>
  <c r="G687" i="3" s="1"/>
  <c r="G682" i="3"/>
  <c r="G681" i="3" s="1"/>
  <c r="G679" i="3"/>
  <c r="G678" i="3" s="1"/>
  <c r="G676" i="3"/>
  <c r="G675" i="3" s="1"/>
  <c r="G673" i="3"/>
  <c r="G672" i="3"/>
  <c r="G670" i="3"/>
  <c r="G669" i="3" s="1"/>
  <c r="G668" i="3" s="1"/>
  <c r="G667" i="3" s="1"/>
  <c r="G664" i="3"/>
  <c r="G663" i="3"/>
  <c r="G662" i="3" s="1"/>
  <c r="G659" i="3"/>
  <c r="G658" i="3" s="1"/>
  <c r="G657" i="3" s="1"/>
  <c r="G652" i="3"/>
  <c r="G651" i="3" s="1"/>
  <c r="G646" i="3"/>
  <c r="G645" i="3"/>
  <c r="G639" i="3"/>
  <c r="G638" i="3" s="1"/>
  <c r="G637" i="3"/>
  <c r="G633" i="3"/>
  <c r="G630" i="3"/>
  <c r="G627" i="3"/>
  <c r="G624" i="3"/>
  <c r="G623" i="3" s="1"/>
  <c r="G622" i="3" s="1"/>
  <c r="H618" i="3"/>
  <c r="H617" i="3" s="1"/>
  <c r="H616" i="3" s="1"/>
  <c r="H615" i="3" s="1"/>
  <c r="H614" i="3" s="1"/>
  <c r="H613" i="3" s="1"/>
  <c r="H612" i="3" s="1"/>
  <c r="G617" i="3"/>
  <c r="G616" i="3" s="1"/>
  <c r="G615" i="3" s="1"/>
  <c r="G614" i="3" s="1"/>
  <c r="G613" i="3" s="1"/>
  <c r="G612" i="3" s="1"/>
  <c r="G610" i="3"/>
  <c r="G606" i="3"/>
  <c r="G602" i="3"/>
  <c r="G598" i="3"/>
  <c r="G597" i="3" s="1"/>
  <c r="G596" i="3" s="1"/>
  <c r="G594" i="3"/>
  <c r="G593" i="3" s="1"/>
  <c r="G592" i="3" s="1"/>
  <c r="G590" i="3"/>
  <c r="G589" i="3" s="1"/>
  <c r="G588" i="3" s="1"/>
  <c r="G586" i="3"/>
  <c r="G585" i="3" s="1"/>
  <c r="G583" i="3"/>
  <c r="G582" i="3" s="1"/>
  <c r="G579" i="3"/>
  <c r="G578" i="3" s="1"/>
  <c r="G577" i="3" s="1"/>
  <c r="G575" i="3"/>
  <c r="G574" i="3" s="1"/>
  <c r="G573" i="3" s="1"/>
  <c r="G571" i="3"/>
  <c r="G569" i="3"/>
  <c r="G568" i="3" s="1"/>
  <c r="G567" i="3" s="1"/>
  <c r="G564" i="3"/>
  <c r="G561" i="3"/>
  <c r="G558" i="3"/>
  <c r="G555" i="3"/>
  <c r="G553" i="3"/>
  <c r="G551" i="3"/>
  <c r="G548" i="3"/>
  <c r="G547" i="3" s="1"/>
  <c r="G545" i="3"/>
  <c r="G544" i="3" s="1"/>
  <c r="G540" i="3"/>
  <c r="G539" i="3" s="1"/>
  <c r="G537" i="3"/>
  <c r="G536" i="3" s="1"/>
  <c r="G534" i="3"/>
  <c r="G533" i="3" s="1"/>
  <c r="G531" i="3"/>
  <c r="G529" i="3"/>
  <c r="G528" i="3" s="1"/>
  <c r="G526" i="3"/>
  <c r="G525" i="3" s="1"/>
  <c r="G523" i="3"/>
  <c r="G521" i="3"/>
  <c r="G515" i="3"/>
  <c r="G514" i="3"/>
  <c r="G513" i="3" s="1"/>
  <c r="G508" i="3"/>
  <c r="G507" i="3" s="1"/>
  <c r="H498" i="3"/>
  <c r="G497" i="3"/>
  <c r="G496" i="3" s="1"/>
  <c r="G493" i="3"/>
  <c r="G492" i="3" s="1"/>
  <c r="G491" i="3" s="1"/>
  <c r="G487" i="3"/>
  <c r="G481" i="3"/>
  <c r="G478" i="3"/>
  <c r="G477" i="3" s="1"/>
  <c r="G476" i="3" s="1"/>
  <c r="G474" i="3"/>
  <c r="G473" i="3" s="1"/>
  <c r="G471" i="3"/>
  <c r="G470" i="3" s="1"/>
  <c r="G469" i="3" s="1"/>
  <c r="G467" i="3"/>
  <c r="G466" i="3" s="1"/>
  <c r="G465" i="3" s="1"/>
  <c r="G460" i="3"/>
  <c r="G455" i="3"/>
  <c r="G454" i="3" s="1"/>
  <c r="G452" i="3"/>
  <c r="G449" i="3"/>
  <c r="G444" i="3"/>
  <c r="G443" i="3" s="1"/>
  <c r="G442" i="3" s="1"/>
  <c r="G440" i="3"/>
  <c r="G439" i="3" s="1"/>
  <c r="G438" i="3" s="1"/>
  <c r="G436" i="3"/>
  <c r="G435" i="3" s="1"/>
  <c r="G432" i="3"/>
  <c r="G431" i="3" s="1"/>
  <c r="G430" i="3" s="1"/>
  <c r="G428" i="3"/>
  <c r="G427" i="3" s="1"/>
  <c r="G421" i="3"/>
  <c r="G419" i="3" s="1"/>
  <c r="G415" i="3"/>
  <c r="G412" i="3" s="1"/>
  <c r="G414" i="3"/>
  <c r="G409" i="3"/>
  <c r="G408" i="3"/>
  <c r="G404" i="3" s="1"/>
  <c r="G403" i="3" s="1"/>
  <c r="G405" i="3"/>
  <c r="G398" i="3"/>
  <c r="G387" i="3" s="1"/>
  <c r="G397" i="3"/>
  <c r="G396" i="3" s="1"/>
  <c r="G394" i="3"/>
  <c r="G393" i="3" s="1"/>
  <c r="G388" i="3"/>
  <c r="G385" i="3"/>
  <c r="G384" i="3" s="1"/>
  <c r="G363" i="3"/>
  <c r="G361" i="3"/>
  <c r="G358" i="3"/>
  <c r="G357" i="3"/>
  <c r="G355" i="3"/>
  <c r="G354" i="3" s="1"/>
  <c r="G352" i="3"/>
  <c r="G351" i="3" s="1"/>
  <c r="G346" i="3"/>
  <c r="G345" i="3" s="1"/>
  <c r="H344" i="3"/>
  <c r="H343" i="3" s="1"/>
  <c r="H342" i="3" s="1"/>
  <c r="G343" i="3"/>
  <c r="G342" i="3" s="1"/>
  <c r="H340" i="3"/>
  <c r="H339" i="3" s="1"/>
  <c r="G340" i="3"/>
  <c r="G339" i="3" s="1"/>
  <c r="H337" i="3"/>
  <c r="H336" i="3" s="1"/>
  <c r="G337" i="3"/>
  <c r="G336" i="3" s="1"/>
  <c r="H334" i="3"/>
  <c r="H333" i="3" s="1"/>
  <c r="G334" i="3"/>
  <c r="G333" i="3" s="1"/>
  <c r="G328" i="3"/>
  <c r="G327" i="3" s="1"/>
  <c r="G326" i="3" s="1"/>
  <c r="G324" i="3"/>
  <c r="G323" i="3" s="1"/>
  <c r="G320" i="3"/>
  <c r="G319" i="3" s="1"/>
  <c r="G317" i="3"/>
  <c r="G316" i="3" s="1"/>
  <c r="G314" i="3"/>
  <c r="G312" i="3" s="1"/>
  <c r="G311" i="3" s="1"/>
  <c r="G313" i="3"/>
  <c r="G308" i="3"/>
  <c r="G307" i="3" s="1"/>
  <c r="G305" i="3"/>
  <c r="G304" i="3" s="1"/>
  <c r="G301" i="3"/>
  <c r="G298" i="3"/>
  <c r="G297" i="3" s="1"/>
  <c r="G293" i="3" s="1"/>
  <c r="G294" i="3"/>
  <c r="G291" i="3"/>
  <c r="G290" i="3" s="1"/>
  <c r="G288" i="3"/>
  <c r="G287" i="3" s="1"/>
  <c r="G283" i="3" s="1"/>
  <c r="G282" i="3" s="1"/>
  <c r="G285" i="3"/>
  <c r="G284" i="3" s="1"/>
  <c r="G280" i="3"/>
  <c r="G279" i="3" s="1"/>
  <c r="G277" i="3"/>
  <c r="G275" i="3"/>
  <c r="G272" i="3"/>
  <c r="G270" i="3"/>
  <c r="G261" i="3"/>
  <c r="G259" i="3"/>
  <c r="G258" i="3" s="1"/>
  <c r="G256" i="3"/>
  <c r="G254" i="3"/>
  <c r="G251" i="3"/>
  <c r="G247" i="3"/>
  <c r="G242" i="3"/>
  <c r="G241" i="3" s="1"/>
  <c r="G240" i="3" s="1"/>
  <c r="G239" i="3" s="1"/>
  <c r="G238" i="3" s="1"/>
  <c r="G233" i="3"/>
  <c r="G229" i="3"/>
  <c r="G226" i="3"/>
  <c r="G225" i="3" s="1"/>
  <c r="G220" i="3"/>
  <c r="G219" i="3" s="1"/>
  <c r="G218" i="3" s="1"/>
  <c r="G217" i="3" s="1"/>
  <c r="G215" i="3"/>
  <c r="G213" i="3"/>
  <c r="G211" i="3"/>
  <c r="H207" i="3"/>
  <c r="I206" i="3"/>
  <c r="H206" i="3"/>
  <c r="G206" i="3"/>
  <c r="H205" i="3"/>
  <c r="I205" i="3" s="1"/>
  <c r="G204" i="3"/>
  <c r="H204" i="3" s="1"/>
  <c r="I204" i="3" s="1"/>
  <c r="I201" i="3"/>
  <c r="I200" i="3" s="1"/>
  <c r="G200" i="3"/>
  <c r="H199" i="3"/>
  <c r="I199" i="3" s="1"/>
  <c r="I198" i="3"/>
  <c r="I197" i="3" s="1"/>
  <c r="G197" i="3"/>
  <c r="H193" i="3"/>
  <c r="I193" i="3" s="1"/>
  <c r="I191" i="3" s="1"/>
  <c r="I190" i="3" s="1"/>
  <c r="I189" i="3" s="1"/>
  <c r="G191" i="3"/>
  <c r="G190" i="3" s="1"/>
  <c r="G189" i="3" s="1"/>
  <c r="G188" i="3" s="1"/>
  <c r="G187" i="3" s="1"/>
  <c r="I184" i="3"/>
  <c r="I183" i="3"/>
  <c r="I182" i="3"/>
  <c r="G181" i="3"/>
  <c r="I181" i="3" s="1"/>
  <c r="I180" i="3"/>
  <c r="I179" i="3"/>
  <c r="G177" i="3"/>
  <c r="G176" i="3" s="1"/>
  <c r="I175" i="3"/>
  <c r="G174" i="3"/>
  <c r="I174" i="3" s="1"/>
  <c r="I170" i="3"/>
  <c r="I169" i="3"/>
  <c r="G168" i="3"/>
  <c r="G167" i="3" s="1"/>
  <c r="I167" i="3" s="1"/>
  <c r="I166" i="3"/>
  <c r="I165" i="3"/>
  <c r="G164" i="3"/>
  <c r="G163" i="3" s="1"/>
  <c r="G156" i="3"/>
  <c r="G155" i="3" s="1"/>
  <c r="G154" i="3" s="1"/>
  <c r="G153" i="3" s="1"/>
  <c r="G151" i="3"/>
  <c r="G149" i="3"/>
  <c r="G144" i="3"/>
  <c r="G143" i="3"/>
  <c r="G139" i="3"/>
  <c r="G136" i="3"/>
  <c r="G131" i="3"/>
  <c r="G130" i="3" s="1"/>
  <c r="G127" i="3"/>
  <c r="G125" i="3"/>
  <c r="G120" i="3"/>
  <c r="G119" i="3"/>
  <c r="G118" i="3" s="1"/>
  <c r="G117" i="3" s="1"/>
  <c r="G110" i="3"/>
  <c r="G108" i="3"/>
  <c r="G103" i="3"/>
  <c r="G101" i="3"/>
  <c r="G98" i="3"/>
  <c r="G97" i="3" s="1"/>
  <c r="G95" i="3"/>
  <c r="G94" i="3" s="1"/>
  <c r="G89" i="3"/>
  <c r="G88" i="3" s="1"/>
  <c r="G87" i="3" s="1"/>
  <c r="G86" i="3" s="1"/>
  <c r="G84" i="3"/>
  <c r="G83" i="3" s="1"/>
  <c r="G82" i="3" s="1"/>
  <c r="G81" i="3" s="1"/>
  <c r="G80" i="3" s="1"/>
  <c r="G77" i="3"/>
  <c r="G74" i="3"/>
  <c r="G68" i="3"/>
  <c r="G67" i="3" s="1"/>
  <c r="G63" i="3"/>
  <c r="G62" i="3" s="1"/>
  <c r="G61" i="3" s="1"/>
  <c r="G57" i="3"/>
  <c r="G56" i="3" s="1"/>
  <c r="G51" i="3"/>
  <c r="G50" i="3" s="1"/>
  <c r="G47" i="3"/>
  <c r="G44" i="3"/>
  <c r="G42" i="3"/>
  <c r="G41" i="3" s="1"/>
  <c r="G38" i="3"/>
  <c r="G33" i="3"/>
  <c r="G32" i="3" s="1"/>
  <c r="G29" i="3"/>
  <c r="G28" i="3" s="1"/>
  <c r="G25" i="3"/>
  <c r="G24" i="3" s="1"/>
  <c r="G18" i="3"/>
  <c r="G17" i="3" s="1"/>
  <c r="G15" i="3" s="1"/>
  <c r="G16" i="3"/>
  <c r="G13" i="3"/>
  <c r="G12" i="3" s="1"/>
  <c r="G11" i="3"/>
  <c r="G10" i="3" s="1"/>
  <c r="I8" i="3"/>
  <c r="D458" i="5" l="1"/>
  <c r="D454" i="5" s="1"/>
  <c r="G781" i="3"/>
  <c r="G780" i="3" s="1"/>
  <c r="D483" i="5"/>
  <c r="D169" i="5"/>
  <c r="D410" i="5"/>
  <c r="D409" i="5" s="1"/>
  <c r="G636" i="3"/>
  <c r="G23" i="3"/>
  <c r="G22" i="3" s="1"/>
  <c r="G644" i="3"/>
  <c r="G402" i="3"/>
  <c r="G401" i="3" s="1"/>
  <c r="D305" i="5"/>
  <c r="G459" i="3"/>
  <c r="D277" i="5"/>
  <c r="G135" i="3"/>
  <c r="G520" i="3"/>
  <c r="G629" i="3"/>
  <c r="G626" i="3" s="1"/>
  <c r="G621" i="3" s="1"/>
  <c r="G620" i="3" s="1"/>
  <c r="G619" i="3" s="1"/>
  <c r="D198" i="5"/>
  <c r="D245" i="5"/>
  <c r="D257" i="5"/>
  <c r="D95" i="5"/>
  <c r="D59" i="5"/>
  <c r="D45" i="5"/>
  <c r="D44" i="5" s="1"/>
  <c r="G448" i="3"/>
  <c r="G447" i="3" s="1"/>
  <c r="G643" i="3"/>
  <c r="D73" i="5"/>
  <c r="D72" i="5" s="1"/>
  <c r="G148" i="3"/>
  <c r="G146" i="3" s="1"/>
  <c r="I196" i="3"/>
  <c r="I195" i="3" s="1"/>
  <c r="I194" i="3" s="1"/>
  <c r="G269" i="3"/>
  <c r="D157" i="5"/>
  <c r="G196" i="3"/>
  <c r="G253" i="3"/>
  <c r="D300" i="5"/>
  <c r="D329" i="5"/>
  <c r="D324" i="5" s="1"/>
  <c r="D323" i="5" s="1"/>
  <c r="D319" i="5" s="1"/>
  <c r="G420" i="3"/>
  <c r="G418" i="3" s="1"/>
  <c r="G605" i="3"/>
  <c r="G604" i="3" s="1"/>
  <c r="G601" i="3"/>
  <c r="G600" i="3" s="1"/>
  <c r="G512" i="3"/>
  <c r="G510" i="3" s="1"/>
  <c r="G124" i="3"/>
  <c r="G123" i="3" s="1"/>
  <c r="G122" i="3" s="1"/>
  <c r="G360" i="3"/>
  <c r="G350" i="3" s="1"/>
  <c r="G349" i="3" s="1"/>
  <c r="G348" i="3" s="1"/>
  <c r="I168" i="3"/>
  <c r="G464" i="3"/>
  <c r="G463" i="3" s="1"/>
  <c r="G228" i="3"/>
  <c r="G224" i="3" s="1"/>
  <c r="G223" i="3" s="1"/>
  <c r="G222" i="3" s="1"/>
  <c r="G519" i="3"/>
  <c r="G518" i="3" s="1"/>
  <c r="G37" i="3"/>
  <c r="G100" i="3"/>
  <c r="G93" i="3" s="1"/>
  <c r="G92" i="3" s="1"/>
  <c r="G173" i="3"/>
  <c r="G731" i="3"/>
  <c r="G274" i="3"/>
  <c r="G268" i="3" s="1"/>
  <c r="G267" i="3" s="1"/>
  <c r="G426" i="3"/>
  <c r="G486" i="3"/>
  <c r="G485" i="3"/>
  <c r="G484" i="3" s="1"/>
  <c r="G557" i="3"/>
  <c r="G383" i="3"/>
  <c r="G382" i="3" s="1"/>
  <c r="G381" i="3" s="1"/>
  <c r="G701" i="3"/>
  <c r="G332" i="3"/>
  <c r="G331" i="3" s="1"/>
  <c r="G330" i="3" s="1"/>
  <c r="G73" i="3"/>
  <c r="I164" i="3"/>
  <c r="H332" i="3"/>
  <c r="H331" i="3" s="1"/>
  <c r="H330" i="3" s="1"/>
  <c r="H265" i="3" s="1"/>
  <c r="G434" i="3"/>
  <c r="G210" i="3"/>
  <c r="G209" i="3" s="1"/>
  <c r="G208" i="3" s="1"/>
  <c r="G246" i="3"/>
  <c r="G245" i="3" s="1"/>
  <c r="G244" i="3" s="1"/>
  <c r="G237" i="3" s="1"/>
  <c r="G303" i="3"/>
  <c r="G300" i="3" s="1"/>
  <c r="D210" i="5"/>
  <c r="D209" i="5" s="1"/>
  <c r="D385" i="5"/>
  <c r="D32" i="5"/>
  <c r="D31" i="5" s="1"/>
  <c r="D189" i="5"/>
  <c r="D310" i="5"/>
  <c r="D293" i="5" s="1"/>
  <c r="D473" i="5"/>
  <c r="D472" i="5" s="1"/>
  <c r="G550" i="3"/>
  <c r="G609" i="3"/>
  <c r="G608" i="3" s="1"/>
  <c r="D225" i="5"/>
  <c r="D220" i="5" s="1"/>
  <c r="D219" i="5" s="1"/>
  <c r="D254" i="5"/>
  <c r="D341" i="5"/>
  <c r="D340" i="5" s="1"/>
  <c r="D339" i="5" s="1"/>
  <c r="D133" i="5"/>
  <c r="D269" i="5"/>
  <c r="D376" i="5"/>
  <c r="E58" i="7"/>
  <c r="D8" i="7"/>
  <c r="D58" i="7" s="1"/>
  <c r="D101" i="5"/>
  <c r="D88" i="5" s="1"/>
  <c r="D87" i="5" s="1"/>
  <c r="D140" i="5"/>
  <c r="D139" i="5"/>
  <c r="D197" i="5"/>
  <c r="D196" i="5"/>
  <c r="D146" i="5"/>
  <c r="D145" i="5"/>
  <c r="D8" i="5"/>
  <c r="D7" i="5" s="1"/>
  <c r="D118" i="5"/>
  <c r="D117" i="5"/>
  <c r="D43" i="5"/>
  <c r="D127" i="5"/>
  <c r="D126" i="5" s="1"/>
  <c r="D397" i="5"/>
  <c r="D71" i="5"/>
  <c r="G55" i="3"/>
  <c r="G54" i="3"/>
  <c r="G53" i="3"/>
  <c r="G656" i="3"/>
  <c r="G66" i="3"/>
  <c r="G65" i="3"/>
  <c r="G60" i="3" s="1"/>
  <c r="G684" i="3"/>
  <c r="G458" i="3"/>
  <c r="G457" i="3"/>
  <c r="G581" i="3"/>
  <c r="G566" i="3" s="1"/>
  <c r="G72" i="3"/>
  <c r="G71" i="3"/>
  <c r="G693" i="3"/>
  <c r="G686" i="3" s="1"/>
  <c r="G721" i="3"/>
  <c r="G720" i="3"/>
  <c r="G719" i="3" s="1"/>
  <c r="G746" i="3"/>
  <c r="G745" i="3"/>
  <c r="G744" i="3" s="1"/>
  <c r="G743" i="3" s="1"/>
  <c r="I163" i="3"/>
  <c r="G162" i="3"/>
  <c r="I188" i="3"/>
  <c r="I187" i="3" s="1"/>
  <c r="I186" i="3"/>
  <c r="I185" i="3" s="1"/>
  <c r="G322" i="3"/>
  <c r="G560" i="3"/>
  <c r="G490" i="3"/>
  <c r="G483" i="3" s="1"/>
  <c r="H496" i="3"/>
  <c r="G9" i="3"/>
  <c r="G134" i="3"/>
  <c r="G133" i="3"/>
  <c r="G36" i="3"/>
  <c r="G35" i="3"/>
  <c r="G21" i="3" s="1"/>
  <c r="G147" i="3"/>
  <c r="G413" i="3"/>
  <c r="H497" i="3"/>
  <c r="G116" i="3"/>
  <c r="G203" i="3"/>
  <c r="H191" i="3"/>
  <c r="H190" i="3" s="1"/>
  <c r="H189" i="3" s="1"/>
  <c r="G506" i="3"/>
  <c r="G392" i="3"/>
  <c r="G391" i="3" s="1"/>
  <c r="D51" i="1"/>
  <c r="D49" i="1" s="1"/>
  <c r="C51" i="1"/>
  <c r="C49" i="1" s="1"/>
  <c r="C38" i="1"/>
  <c r="C37" i="1" s="1"/>
  <c r="D38" i="1"/>
  <c r="D37" i="1" s="1"/>
  <c r="C29" i="1"/>
  <c r="D28" i="1"/>
  <c r="C28" i="1"/>
  <c r="D24" i="1"/>
  <c r="C24" i="1"/>
  <c r="D22" i="1"/>
  <c r="C22" i="1"/>
  <c r="C19" i="1"/>
  <c r="D19" i="1"/>
  <c r="D16" i="1"/>
  <c r="C16" i="1"/>
  <c r="D14" i="1"/>
  <c r="C14" i="1"/>
  <c r="C10" i="1"/>
  <c r="C8" i="1"/>
  <c r="D8" i="1"/>
  <c r="G511" i="3" l="1"/>
  <c r="D320" i="5"/>
  <c r="G718" i="3"/>
  <c r="D156" i="5"/>
  <c r="D155" i="5" s="1"/>
  <c r="G543" i="3"/>
  <c r="G542" i="3" s="1"/>
  <c r="G499" i="3" s="1"/>
  <c r="G266" i="3"/>
  <c r="G265" i="3" s="1"/>
  <c r="G446" i="3"/>
  <c r="G424" i="3" s="1"/>
  <c r="D13" i="1"/>
  <c r="D7" i="1" s="1"/>
  <c r="C36" i="1"/>
  <c r="C35" i="1" s="1"/>
  <c r="D36" i="1"/>
  <c r="D35" i="1" s="1"/>
  <c r="G70" i="3"/>
  <c r="G8" i="3" s="1"/>
  <c r="G425" i="3"/>
  <c r="G172" i="3"/>
  <c r="G171" i="3" s="1"/>
  <c r="I173" i="3"/>
  <c r="I172" i="3" s="1"/>
  <c r="I171" i="3" s="1"/>
  <c r="I160" i="3" s="1"/>
  <c r="I159" i="3" s="1"/>
  <c r="D292" i="5"/>
  <c r="C13" i="1"/>
  <c r="C7" i="1" s="1"/>
  <c r="D449" i="5"/>
  <c r="D445" i="5" s="1"/>
  <c r="D391" i="5"/>
  <c r="D363" i="5" s="1"/>
  <c r="H188" i="3"/>
  <c r="H187" i="3" s="1"/>
  <c r="G692" i="3"/>
  <c r="G685" i="3"/>
  <c r="G642" i="3" s="1"/>
  <c r="G641" i="3" s="1"/>
  <c r="I162" i="3"/>
  <c r="G161" i="3"/>
  <c r="H203" i="3"/>
  <c r="G202" i="3"/>
  <c r="D362" i="5" l="1"/>
  <c r="D489" i="5" s="1"/>
  <c r="G423" i="3"/>
  <c r="D59" i="1"/>
  <c r="I7" i="3"/>
  <c r="I790" i="3"/>
  <c r="C59" i="1"/>
  <c r="D59" i="7" s="1"/>
  <c r="G194" i="3"/>
  <c r="G186" i="3" s="1"/>
  <c r="G185" i="3" s="1"/>
  <c r="G195" i="3"/>
  <c r="G160" i="3"/>
  <c r="I161" i="3"/>
  <c r="I203" i="3"/>
  <c r="I202" i="3" s="1"/>
  <c r="H202" i="3"/>
  <c r="H195" i="3" l="1"/>
  <c r="H194" i="3" s="1"/>
  <c r="H186" i="3"/>
  <c r="H185" i="3" s="1"/>
  <c r="G159" i="3"/>
  <c r="G790" i="3" s="1"/>
  <c r="G7" i="3"/>
  <c r="H7" i="3" l="1"/>
  <c r="H790" i="3"/>
</calcChain>
</file>

<file path=xl/sharedStrings.xml><?xml version="1.0" encoding="utf-8"?>
<sst xmlns="http://schemas.openxmlformats.org/spreadsheetml/2006/main" count="8955" uniqueCount="648">
  <si>
    <t>Доходы бюджета городского поселения Пионерский
на 2023 год</t>
  </si>
  <si>
    <t>(рублей)</t>
  </si>
  <si>
    <t>Код бюджетной
 классификации</t>
  </si>
  <si>
    <t>Наименование</t>
  </si>
  <si>
    <t xml:space="preserve">Сумма 
на год
 </t>
  </si>
  <si>
    <t>1 00 00000 00 0000 000</t>
  </si>
  <si>
    <t>Д О Х О Д Ы</t>
  </si>
  <si>
    <t>1 01 00000 00 0000 000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</si>
  <si>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</si>
  <si>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</si>
  <si>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</si>
  <si>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</si>
  <si>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</si>
  <si>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</si>
  <si>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</si>
  <si>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1 05 03020 01 0000 110</t>
  </si>
  <si>
    <t>Единый сельскохозяйственный налог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</si>
  <si>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</si>
  <si>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</si>
  <si>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</si>
  <si>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</si>
  <si>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</si>
  <si>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</si>
  <si>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1 06 04000 00 0000 110</t>
  </si>
  <si>
    <t>Транспортный налог</t>
  </si>
  <si>
    <t>1 06 04011 02 0000 110</t>
  </si>
  <si>
    <t>Транспортный налог с организаций</t>
  </si>
  <si>
    <t xml:space="preserve">1 06 04012 02 0000 110   </t>
  </si>
  <si>
    <t>Транспортный налог с физических лиц</t>
  </si>
  <si>
    <t>1 06 06000 00 0000 110</t>
  </si>
  <si>
    <t>Земельный налог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</si>
  <si>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</si>
  <si>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</si>
  <si>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 xml:space="preserve">1 06 06043 13 0000 110   </t>
  </si>
  <si>
    <t>Земельный налог с физических лиц, обладающих земельным участком, расположенным в границах городских поселений</t>
  </si>
  <si>
    <t>1 08 00000 00 0000 000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</si>
  <si>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</si>
  <si>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</si>
  <si>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</si>
  <si>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</si>
  <si>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</si>
  <si>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</si>
  <si>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</si>
  <si>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111 09045 13 0000 120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</si>
  <si>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</si>
  <si>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113 02995 13 0000 130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</si>
  <si>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</si>
  <si>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</si>
  <si>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</si>
  <si>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</si>
  <si>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</si>
  <si>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</si>
  <si>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</si>
  <si>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1 15 02051 10 0000 140</t>
  </si>
  <si>
    <t>Платежи, взимаемые организациями поселений за выполнение определенных функций</t>
  </si>
  <si>
    <t>1 16 23051 10 0000 140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</si>
  <si>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поселений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</si>
  <si>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</si>
  <si>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</si>
  <si>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1 17 15030 13 0000 150</t>
  </si>
  <si>
    <t>Инициативные платежи, зачисляемые в бюджеты городских поселений</t>
  </si>
  <si>
    <t>2 00 00000 00 0000 000</t>
  </si>
  <si>
    <t>БЕЗВОЗМЕЗДНЫЕ 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</si>
  <si>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</si>
  <si>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</si>
  <si>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2 02 15000 00 0000 150</t>
  </si>
  <si>
    <t xml:space="preserve">Дотации бюджетам субъектов Российской Федерации и муниципальных образований </t>
  </si>
  <si>
    <t>2 02 15001 00 0000 150</t>
  </si>
  <si>
    <t>Дотации на выравнивание бюджетной обеспеченности</t>
  </si>
  <si>
    <t>2 02 15001 13 0000 150</t>
  </si>
  <si>
    <t>Дотации бюджетам городских поселений на выравнивание бюджетной обеспеченности</t>
  </si>
  <si>
    <t>2 02 01999 10 0000 151</t>
  </si>
  <si>
    <t>Прочие дотации бюджетам поселений</t>
  </si>
  <si>
    <t>2 02 02041 10 0000 151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</si>
  <si>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</si>
  <si>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2 02 02077 10 0000 151</t>
  </si>
  <si>
    <t>Субсидии бюджетам поселений на бюджетные инвестиции в объекты капитального строительства</t>
  </si>
  <si>
    <t>2 02 02088 10 0001 151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</si>
  <si>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</si>
  <si>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2 02 02088 10 0002 151</t>
  </si>
  <si>
    <t>Субсидии бюджетам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</si>
  <si>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2 02 02089 10 0001 151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</si>
  <si>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</si>
  <si>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2 02 02089 10 0002 151</t>
  </si>
  <si>
    <t>Субсидии бюджетам на обеспечение мероприятий по переселению граждан из аварийного жилищного фонда за счет средств бюджетов</t>
  </si>
  <si>
    <t>2 02 02109 10 0000 151</t>
  </si>
  <si>
    <t>Субсидии бюджетам поселений на проведение капитального ремонта многоквартирных домов</t>
  </si>
  <si>
    <t>2 02 02999 13 0000 151</t>
  </si>
  <si>
    <t>Прочие субсидии бюджетам городских поселений</t>
  </si>
  <si>
    <t>2 02 30000 00 0000 150</t>
  </si>
  <si>
    <t>Субвенции бюджетам субъектов Российской Федерации и муниципальных образований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</si>
  <si>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</si>
  <si>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</si>
  <si>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2 02 35930 00 0000 150</t>
  </si>
  <si>
    <t>Субвенции бюджетам на государственную регистрацию актов
 гражданского состояния</t>
  </si>
  <si>
    <t>2 02 35930 13 0000 150</t>
  </si>
  <si>
    <t>Субвенции бюджетам городских поселений на государственную регистрацию актов гражданского состояния</t>
  </si>
  <si>
    <t>2 02 35118 13 0000 150</t>
  </si>
  <si>
    <t xml:space="preserve">Субвенции на осуществление первичного воинского учета на территориях, где отсутствуют военные комиссариаты  </t>
  </si>
  <si>
    <t>2 02 03024 13 0000 151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</si>
  <si>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</si>
  <si>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2 02 49999 13 0000 150</t>
  </si>
  <si>
    <t>Прочие межбюджетные трансферты, передаваемые бюджетам городских поселений</t>
  </si>
  <si>
    <t>2 03 05099 13 0000 150</t>
  </si>
  <si>
    <t>Прочие безвозмездные поступления в бюджеты городских поселений</t>
  </si>
  <si>
    <t>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</si>
  <si>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</si>
  <si>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</si>
  <si>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</si>
  <si>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Всего</t>
  </si>
  <si>
    <t xml:space="preserve">Распределение бюджетных ассигнований по разделам, подразделам , целевым статьям (муниципальным программам городского поселения Пионерский и не программным направлениям деятельности), группам и подгруппам видов расходов классификации расходов бюджета городского поселения Пионерский на 2023 год </t>
  </si>
  <si>
    <t>Вед</t>
  </si>
  <si>
    <t>Рз</t>
  </si>
  <si>
    <t>ПР</t>
  </si>
  <si>
    <t>ЦСР</t>
  </si>
  <si>
    <t>ВР</t>
  </si>
  <si>
    <t>В том числе за счет субвенций бюджета автономного округа</t>
  </si>
  <si>
    <t>В том числе за счет субвенций из федерального бюджета</t>
  </si>
  <si>
    <t>Администрация городского поселения Пионерский</t>
  </si>
  <si>
    <t>650</t>
  </si>
  <si>
    <t xml:space="preserve">Общегосударственные вопросы 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</si>
  <si>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</si>
  <si>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</si>
  <si>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</si>
  <si>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 
</t>
  </si>
  <si>
    <t>0020000</t>
  </si>
  <si>
    <t>Глава муниципального образования</t>
  </si>
  <si>
    <t>0020300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</si>
  <si>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</si>
  <si>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</si>
  <si>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</si>
  <si>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</si>
  <si>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</si>
  <si>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</si>
  <si>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Муниципальная программа "Обеспечение деятельности органов местного самоуправления городского поселения Пионерский"</t>
  </si>
  <si>
    <t>2200000000</t>
  </si>
  <si>
    <t>Основное мероприятие "Обеспечение функций органов местного самоуправления"</t>
  </si>
  <si>
    <t>2200100000</t>
  </si>
  <si>
    <t>2200102030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</si>
  <si>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</si>
  <si>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</si>
  <si>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</si>
  <si>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</si>
  <si>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0020400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</si>
  <si>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</si>
  <si>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</si>
  <si>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</si>
  <si>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</si>
  <si>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</si>
  <si>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/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</si>
  <si>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</si>
  <si>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</si>
  <si>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</si>
  <si>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</si>
  <si>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</si>
  <si>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Уплата налогов, сборов и иных платежей</t>
  </si>
  <si>
    <t>Уплата прочих налогов, сборов и иных платежей</t>
  </si>
  <si>
    <t>852</t>
  </si>
  <si>
    <t>Расходы на обеспечение функций органов местного самоуправления</t>
  </si>
  <si>
    <t>2200102040</t>
  </si>
  <si>
    <t>Прочие мероприятия</t>
  </si>
  <si>
    <t>2200102400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</si>
  <si>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</si>
  <si>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нужд</t>
  </si>
  <si>
    <t>Иные закупки товаров, работ и услуг для государственных (муниципальных) нужд</t>
  </si>
  <si>
    <t>2200204</t>
  </si>
  <si>
    <t>Обеспечение проведения выборов и референдумов</t>
  </si>
  <si>
    <t>07</t>
  </si>
  <si>
    <t>Муниципальная программа "Улучшение кадровой обеспеченности Администрации городского поселения Пионерский на 2017-2020 годы"</t>
  </si>
  <si>
    <t>800</t>
  </si>
  <si>
    <t>Специальные расходы</t>
  </si>
  <si>
    <t xml:space="preserve">Проведение выборов главы муниципального образования </t>
  </si>
  <si>
    <t>0200003</t>
  </si>
  <si>
    <t>Резервные фонды</t>
  </si>
  <si>
    <t>11</t>
  </si>
  <si>
    <t>0700000</t>
  </si>
  <si>
    <t>Резервные фонды местных администраций</t>
  </si>
  <si>
    <t>0700500</t>
  </si>
  <si>
    <t>Резервные средства</t>
  </si>
  <si>
    <t>870</t>
  </si>
  <si>
    <t>Муниципальная программа "Безопасность жизнедеятельности"</t>
  </si>
  <si>
    <t>2300000000</t>
  </si>
  <si>
    <t>Основное мероприятие "Безопасность жизнедеятельности"</t>
  </si>
  <si>
    <t>2300100000</t>
  </si>
  <si>
    <t>Условно-утвержденные расходы</t>
  </si>
  <si>
    <t>2300109990</t>
  </si>
  <si>
    <t>Другие общегосударственные вопросы</t>
  </si>
  <si>
    <t>13</t>
  </si>
  <si>
    <t>Муниципальная программа "Улучшение условий и охраны труда в Администрации городского поселения Пионерский на 2017-2020 годы"</t>
  </si>
  <si>
    <t>0800000000</t>
  </si>
  <si>
    <t>Основное мероприятие "Улучшение условий и охраны труда"</t>
  </si>
  <si>
    <t>0800100000</t>
  </si>
  <si>
    <t>Реализация мероприятий</t>
  </si>
  <si>
    <t>0800199990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</si>
  <si>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</si>
  <si>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</si>
  <si>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Прочие выплаты по обязательствам государства</t>
  </si>
  <si>
    <t>0920305</t>
  </si>
  <si>
    <t>Иные выплаты персоналу, за исключением фонда оплаты труда</t>
  </si>
  <si>
    <t>Учреждения по обеспечению хозяйственного обслуживания</t>
  </si>
  <si>
    <t>Обеспечение деятельности подведомственных учреждений</t>
  </si>
  <si>
    <t>0939900</t>
  </si>
  <si>
    <t>Закупка товаров, работ услуг в сфере информационно-коммуникационных услуг</t>
  </si>
  <si>
    <t>Прочая закупка товаров, работ и услуг для государственных (муниципальных) нужд</t>
  </si>
  <si>
    <t>Муниципальная программа "Управление муниципальным имуществом Администрации городского поселения Пионерский"</t>
  </si>
  <si>
    <t>1200000000</t>
  </si>
  <si>
    <t>Основное мероприятие "Управление муниципальным имуществом"</t>
  </si>
  <si>
    <t>1200100000</t>
  </si>
  <si>
    <t>Расходы на обеспечение деятельности (оказание услуг) муниципальных учреждений</t>
  </si>
  <si>
    <t>1200100590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</si>
  <si>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</si>
  <si>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</si>
  <si>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</si>
  <si>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</si>
  <si>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1200120630</t>
  </si>
  <si>
    <t>1200199990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</si>
  <si>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</si>
  <si>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</si>
  <si>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</si>
  <si>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</si>
  <si>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Межбюджетные трансферты</t>
  </si>
  <si>
    <t>500</t>
  </si>
  <si>
    <t>Иные межбюджетные трансферты</t>
  </si>
  <si>
    <t>Исполнение судебных актов</t>
  </si>
  <si>
    <t>830</t>
  </si>
  <si>
    <t>850</t>
  </si>
  <si>
    <t>Уплата налога на имущество организаций и земельного налога</t>
  </si>
  <si>
    <t>Уплата иных платежей</t>
  </si>
  <si>
    <t>Муниципальная программа "Повышение эффективности управления муниципальными финансами городского поселения Пионерский на 2017-2020 годы"</t>
  </si>
  <si>
    <t>1700000000</t>
  </si>
  <si>
    <t xml:space="preserve">Подпрограмма "Создание условий для эффективного  и ответственного управления муниципальными финансами, повышения устойчивости местного бюджета городского поселения Пионерский на 2017-2020 годы" </t>
  </si>
  <si>
    <t>1720000000</t>
  </si>
  <si>
    <t>Основное мероприятие "Создание условий для эффективного  и ответственного управления муниципальными финансами, повышения устойчивости местного бюджета"</t>
  </si>
  <si>
    <t>1720100000</t>
  </si>
  <si>
    <t>1720199990</t>
  </si>
  <si>
    <t>2200199990</t>
  </si>
  <si>
    <t>Муниципальная программа "Развитие гражданского общества в городском поселении Пионерский на 2017-2020 годы"</t>
  </si>
  <si>
    <t>2400000000</t>
  </si>
  <si>
    <t>Основное мероприятие "Развитие гражданского общества"</t>
  </si>
  <si>
    <t>2400100000</t>
  </si>
  <si>
    <t>2400199990</t>
  </si>
  <si>
    <t>Предоставление субсидий бюджетным, автономным учреждениям и иным некоммерческим организациям</t>
  </si>
  <si>
    <t>Условно утвержденные расходы</t>
  </si>
  <si>
    <t>Муниципальная программа "Развитие гражданского общества"</t>
  </si>
  <si>
    <t>2500000000</t>
  </si>
  <si>
    <t>2500100000</t>
  </si>
  <si>
    <t>2500199990</t>
  </si>
  <si>
    <t>Непрограммные направления деятельности</t>
  </si>
  <si>
    <t>4000000000</t>
  </si>
  <si>
    <t xml:space="preserve">Непрограммное направление деятельности "Исполнение отдельных расходных обязательств" </t>
  </si>
  <si>
    <t>4000100000</t>
  </si>
  <si>
    <t>4000199990</t>
  </si>
  <si>
    <t>Национальная оборона</t>
  </si>
  <si>
    <t>Мобилизационная и вневойсковая подготовка</t>
  </si>
  <si>
    <t>03</t>
  </si>
  <si>
    <t>Руководство и управление в сфере установленных функций</t>
  </si>
  <si>
    <t>0010000</t>
  </si>
  <si>
    <t>Осуществление первичного воинского учета на территориях, где отсутствуют военные комиссариаты</t>
  </si>
  <si>
    <t>0013600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</si>
  <si>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</si>
  <si>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2200151180</t>
  </si>
  <si>
    <t>Осуществление первичного воинского учета на территориях, за счет средств местного бюджета</t>
  </si>
  <si>
    <t>22001F1180</t>
  </si>
  <si>
    <t>НАЦИОНАЛЬНАЯ БЕЗОПАСНОСТЬ И ПРАВООХРАНИТЕЛЬНАЯ ДЕЯТЕЛЬНОСТЬ</t>
  </si>
  <si>
    <t>Органы юстиции</t>
  </si>
  <si>
    <t>Государственная регистрация актов гражданского состояния</t>
  </si>
  <si>
    <t>0013800</t>
  </si>
  <si>
    <t>Государственная регистрация актов гражданского состояния из бюджета автономного округа</t>
  </si>
  <si>
    <t>0013802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</si>
  <si>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</si>
  <si>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2200159300</t>
  </si>
  <si>
    <t>22001D9300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</si>
  <si>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</si>
  <si>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</si>
  <si>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</si>
  <si>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2300199990</t>
  </si>
  <si>
    <t>240</t>
  </si>
  <si>
    <t>14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</si>
  <si>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</si>
  <si>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2180100</t>
  </si>
  <si>
    <t>810</t>
  </si>
  <si>
    <t>Целевые программы муниципальных образований</t>
  </si>
  <si>
    <t>7950000</t>
  </si>
  <si>
    <t>Целевая программа "Укрепление пожарной безопасности в г.п. Пионерский на 2012-2015гг</t>
  </si>
  <si>
    <t>7952800</t>
  </si>
  <si>
    <t>Обеспечение пожарной безопасности</t>
  </si>
  <si>
    <t>10</t>
  </si>
  <si>
    <t>2300100590</t>
  </si>
  <si>
    <t>1500199990</t>
  </si>
  <si>
    <t>Другие вопросы в области национальной безопасности и правоохранительной деятельности</t>
  </si>
  <si>
    <t xml:space="preserve">Региональные целевые программы </t>
  </si>
  <si>
    <t>5220000</t>
  </si>
  <si>
    <t>Программа "Профилактика правонарушений в Ханты-Мансийском автономном округе-Югре на 2011-2015 годы"</t>
  </si>
  <si>
    <t>5222500</t>
  </si>
  <si>
    <t>Подпрограмма "Профилактика правонарушений</t>
  </si>
  <si>
    <t>5222501</t>
  </si>
  <si>
    <t>Создание условий для деятельности народных дружин за счет средств автономного округа</t>
  </si>
  <si>
    <t>2300182300</t>
  </si>
  <si>
    <t>Создание условий для деятельности народных дружин за счет средств местного бюджета</t>
  </si>
  <si>
    <t>23001S2300</t>
  </si>
  <si>
    <t>Национальная экономика</t>
  </si>
  <si>
    <t>Общеэкономические вопросы</t>
  </si>
  <si>
    <t>Муниципальная программа "Управление муниципальным имуществом городского поселения Пионерский на 2017-2020 годы"</t>
  </si>
  <si>
    <t>Реализация мер по трудоустройству граждан за счет средств автономного округа</t>
  </si>
  <si>
    <t>1200185060</t>
  </si>
  <si>
    <t>Реализация мероприятий муниципальной программы "Защита населения и территорий от чрезвычайных ситуаций, обеспечение пожарной безопасности в городском поселении Пионерский на 2017-2020 годы"</t>
  </si>
  <si>
    <t>Муниципальная программа "Совершенствование и развитие улично-дорожной сети на территории городского поселения Пионерский на 2017-2020 годы"</t>
  </si>
  <si>
    <t>Основное мероприятие "Совершенствование и развитие улично-дорожной сети"</t>
  </si>
  <si>
    <t>Строительство (реконструкция), капитальный ремонт и ремонт автомобильных дорог общего пользования местного значения за счет средств местного бюджета  муниципальной программы "Совершенствование и развитие улично-дорожной сети на территории городского поселения Пионерский на 2015-2018 годы"</t>
  </si>
  <si>
    <t>Реализация мероприятий муниципальной программы "Совершенствование и развитие улично-дорожной сети на территории городского поселения Пионерский на 2017-2020 годы"</t>
  </si>
  <si>
    <t>Реализация мероприятий муниципальной программы "Модернизация и реформирование жилищно-коммунального комплекса городского поселения Пионерский на 2015-2019 годы"</t>
  </si>
  <si>
    <t>2000199990</t>
  </si>
  <si>
    <t>Муниципальная программа "Управление муниципальным имуществом городского поселения Пионерский на 2015-2019 годы" за счет средств округа</t>
  </si>
  <si>
    <t>2600185060</t>
  </si>
  <si>
    <t>Фонд оплаты труда и страховые взносы</t>
  </si>
  <si>
    <t>Муниципальная программа "Формирование комфортной городской среды в городском поселении Пионерский на 2018-2022  годы"</t>
  </si>
  <si>
    <t>2600000000</t>
  </si>
  <si>
    <t>Основное мероприятие "Формирование комфортной городской среды"</t>
  </si>
  <si>
    <t>2600199990</t>
  </si>
  <si>
    <t>2600100000</t>
  </si>
  <si>
    <t>Реализация мероприятий по содействию трудоустройства граждан</t>
  </si>
  <si>
    <t>12001S5060</t>
  </si>
  <si>
    <t>Транспорт</t>
  </si>
  <si>
    <t>08</t>
  </si>
  <si>
    <t>Муниципальная программа "Совершенствование и развитие улично-дорожной сети на территории городского поселения Пионерский на 2015-2017 годы"</t>
  </si>
  <si>
    <t>Реализация мероприятий муниципальной программы "Совершенствование и развитие улично-дорожной сети на территории городского поселения Пионерский на 2015-2017 годы"</t>
  </si>
  <si>
    <t>Реализация мероприятий муниципальной программы "Защита населения и территорий от чрезвычайных ситуаций, обеспечение пожарной безопасности в городском поселении Пионерский на 2015-2018 годы"</t>
  </si>
  <si>
    <t>Реализация муниципальной программы "Благоустройство территории городского поселения Пионерский на 2015-2018 годы</t>
  </si>
  <si>
    <t>4000185060</t>
  </si>
  <si>
    <t>Сельское хозяйство и рыболовство</t>
  </si>
  <si>
    <t>05</t>
  </si>
  <si>
    <t>Строительство (реконструкция), капитальный ремонт и ремонт автомобильных дорог общего пользования местного значения за счет средств окружного бюджета</t>
  </si>
  <si>
    <t>Организация мероприятий при осуществлении деятельности по обращению с животными без владельцев</t>
  </si>
  <si>
    <t>4000184200</t>
  </si>
  <si>
    <t>Дорожное хозяйство (дорожные фонды)</t>
  </si>
  <si>
    <t>Муниципальная программа "Развитие транспортной системы в городском поселении Пионерский"</t>
  </si>
  <si>
    <t>Основное мероприятие "Развитие транспортной системы"</t>
  </si>
  <si>
    <t xml:space="preserve">Реализация мероприятий </t>
  </si>
  <si>
    <t>Связь и информатика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</si>
  <si>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</si>
  <si>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</si>
  <si>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3300200</t>
  </si>
  <si>
    <t>Программа «Повышение эффективности бюджетных расходов 
городского поселения Пионерский на период до 2014 года»</t>
  </si>
  <si>
    <t>7953700</t>
  </si>
  <si>
    <t>Другие вопросы в области национальной экономики</t>
  </si>
  <si>
    <t>Муниципальная программа "Энергосбережение и повышение энергетической эффективности администрации городского поселения Пионерский на 2014 - 2018 годы"</t>
  </si>
  <si>
    <t>Основное мероприятие "Энергосбережение и повышение энергетической эффективности"</t>
  </si>
  <si>
    <t>12</t>
  </si>
  <si>
    <t>Муниципальная программа "Развитие экономического потенциала городского поселения Пионерский"</t>
  </si>
  <si>
    <t>Основное мероприятие "Развитие экономического потенциала"</t>
  </si>
  <si>
    <t>Программа "Энергосбережение и повышение энергетической эффективности городского поселения Пионерский на 2011-2015 годы"</t>
  </si>
  <si>
    <t>Жилищно-коммунальное хозяйство</t>
  </si>
  <si>
    <t>Жилищное хозяйство</t>
  </si>
  <si>
    <t>Обеспечение мероприятий по капитальному ремонту многоквартирных домов и переселению граждан из аварийного жилищного фонда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</si>
  <si>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модернизация систем коммунальной инфраструктуры за счет средств, поступивших от государственной корпорации Фонд содействия реформированию жилищно-коммунального хозяйства</t>
  </si>
  <si>
    <t>Обеспечение мероприятий по капитальному ремонту многоквартирных домов за счет средств, поступивших от государственной корпорации - Фонд содействия реформированию жилищно-коммунального хозяйства</t>
  </si>
  <si>
    <t>0980101</t>
  </si>
  <si>
    <t>Субсидии юридическим лицам
(кроме государственных учреждений) и физическим лицам -
производителям товаров, работ, услуг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</si>
  <si>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</si>
  <si>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Бюджетные инвестиции</t>
  </si>
  <si>
    <t>Бюджетные инвестиции на приобретение объектов
недвижимого имущества</t>
  </si>
  <si>
    <t>Бюджетные инвестиции на приобретение объектов
недвижимого имущества казенным учреждениям</t>
  </si>
  <si>
    <t>441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</si>
  <si>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</si>
  <si>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Обеспечение мероприятий по капитальному ремонту многоквартирных домов за счет средств бюджетов</t>
  </si>
  <si>
    <t>0980201</t>
  </si>
  <si>
    <t>Обеспечение мероприятий по переселению граждан из аварийного жилищного фонда за счет средств бюджетов</t>
  </si>
  <si>
    <t>0980202</t>
  </si>
  <si>
    <t>Обеспечение дополнительных расходов по переселению граждан из аварийного жилищного фонда за счет средств бюджетов</t>
  </si>
  <si>
    <t>0980210</t>
  </si>
  <si>
    <t>Обеспечение мероприятий по проведению капитального ремонта многоквартирных домов за счет средств бюджета автономного округа и бюджетов муниципального образования</t>
  </si>
  <si>
    <t>1209601</t>
  </si>
  <si>
    <t>Субсидии юридическим лицам (кроме некоммерческих организаций), индивидуальным предпринимателям, физическим лицам</t>
  </si>
  <si>
    <t>Муниципальная программа "Формирование комфортной городской среды на территории городского поселения Пионерский"</t>
  </si>
  <si>
    <t>Муниципальная программа "Переселение граждан из аварийного жилищного фонда городского поселения Пионерский на  2015-2016 год"</t>
  </si>
  <si>
    <t>2700000000</t>
  </si>
  <si>
    <t>Основное мероприятие "Переселение граждан из аварийного жилищного фонда"</t>
  </si>
  <si>
    <t>2700100000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</si>
  <si>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</si>
  <si>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2700109502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</si>
  <si>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</si>
  <si>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</si>
  <si>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</si>
  <si>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по переселению граждан из аварийного жилищного фонда за счет средств, автономного округа</t>
  </si>
  <si>
    <t>2700109602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</si>
  <si>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бюджета Ханты-Мансийского автономного округа – Югры и бюджетов муниципальных образований Ханты-Мансийского автономного округа – Югры</t>
  </si>
  <si>
    <t>2700199990</t>
  </si>
  <si>
    <t>27001S9602</t>
  </si>
  <si>
    <t>Субсидии некоммерческим организациям</t>
  </si>
  <si>
    <t>Коммунальное хозяйство</t>
  </si>
  <si>
    <t>Реализация мероприятия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</si>
  <si>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социально-ориентированным тарифам и сжиженного газа по социально-ориентированным ценам, муниципальной программы "Комплексное развитие систем коммунальной инфраструктуры Советского района до 2020 года"</t>
  </si>
  <si>
    <t>2005516</t>
  </si>
  <si>
    <t xml:space="preserve">Межбюджетные трансферты  </t>
  </si>
  <si>
    <t>540</t>
  </si>
  <si>
    <t>Благоустройство</t>
  </si>
  <si>
    <t>Региональные целевые программы</t>
  </si>
  <si>
    <t>5227000</t>
  </si>
  <si>
    <t>Программа "Наш дом" на 2011-2015 годы</t>
  </si>
  <si>
    <t>Субсидии некоммерческим организациям (за исключением государственных (муниципальных) учреждений) Реализация программы "Наш Дом" на 2011-2013гг</t>
  </si>
  <si>
    <t>630</t>
  </si>
  <si>
    <t>Муниципальная программа "Развитие молодежной и семейной политики в городском поселении Пионерский на 2015-2017 годы"</t>
  </si>
  <si>
    <t>Расходы на выплаты персоналу казенных учреждений</t>
  </si>
  <si>
    <t>110</t>
  </si>
  <si>
    <t>111</t>
  </si>
  <si>
    <t>Благоустройство общественной территории - Шахматное поле</t>
  </si>
  <si>
    <t>2500182757</t>
  </si>
  <si>
    <t>Благоустройство общественной территории - Приходите в наш двор</t>
  </si>
  <si>
    <t>2500182758</t>
  </si>
  <si>
    <t>25001S2757</t>
  </si>
  <si>
    <t>25001S2758</t>
  </si>
  <si>
    <t>Благоустройство общественной территории - привокзальная площадь</t>
  </si>
  <si>
    <t>25001S2759</t>
  </si>
  <si>
    <t>2600100590</t>
  </si>
  <si>
    <t>Иные межбюджетные трансферты за счет средств резервного фонда Правительства Ханты-Мансийского автономного округа</t>
  </si>
  <si>
    <t>2600185150</t>
  </si>
  <si>
    <t>Поддержка государственных программ субъектов РФ и муниципальных программ формирования современной городской среды за счет средств  местного бюджета</t>
  </si>
  <si>
    <t>26001L5550</t>
  </si>
  <si>
    <t>Реализация муниципальной программы "Формирование комфортной городской среды в городском поселении Пионерский на 2018-2022  годы" за счет средств окружного и федерального бюджета</t>
  </si>
  <si>
    <t>26001R5550</t>
  </si>
  <si>
    <t>Не программные расходы</t>
  </si>
  <si>
    <t>4000000</t>
  </si>
  <si>
    <t>Уличное освещение</t>
  </si>
  <si>
    <t>6000100</t>
  </si>
  <si>
    <t>4075604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</si>
  <si>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</si>
  <si>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6000200</t>
  </si>
  <si>
    <t>Прочая закупка товаров, работ и услуг для государственных (муниципальных) служб</t>
  </si>
  <si>
    <t>Озеленение</t>
  </si>
  <si>
    <t>6000300</t>
  </si>
  <si>
    <t>Организация и содержание мест захоронения</t>
  </si>
  <si>
    <t>6000400</t>
  </si>
  <si>
    <t>Прочие мероприятия по благоустройству городских и сельских поселений</t>
  </si>
  <si>
    <t>6000500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</si>
  <si>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</si>
  <si>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Муниципальные программы</t>
  </si>
  <si>
    <t>7950200</t>
  </si>
  <si>
    <t>Программа "Временная занятость несовершеннолетних граждан на территории городского поселения Пионерский на 2013г."</t>
  </si>
  <si>
    <t>7952400</t>
  </si>
  <si>
    <t>Программа "Формирование, управление и распоряжение муниципальной собственностью городского поселения Пионерский на 2013-2015г.г."</t>
  </si>
  <si>
    <t>2682150</t>
  </si>
  <si>
    <t>Региональный проект "Формирование комфортной городской среды"</t>
  </si>
  <si>
    <t>260F200000</t>
  </si>
  <si>
    <t>Реализация программ формирования современной городской среды</t>
  </si>
  <si>
    <t>260F255550</t>
  </si>
  <si>
    <t>Основное направление "Формирование комфортной городской среды"</t>
  </si>
  <si>
    <t>2600300000</t>
  </si>
  <si>
    <t>26003L5550</t>
  </si>
  <si>
    <t>2600400000</t>
  </si>
  <si>
    <t>26004L5550</t>
  </si>
  <si>
    <t>ОХРАНА ОКРУЖАЮЩЕЙ СРЕДЫ</t>
  </si>
  <si>
    <t>06</t>
  </si>
  <si>
    <t>Другие вопросы в области охраны окружающей среды</t>
  </si>
  <si>
    <t>Осуществление отдельных государственных полномочий ХМАО-Югры в сфере обращения с твердыми бытовыми отходами</t>
  </si>
  <si>
    <t>4000184290</t>
  </si>
  <si>
    <t>0700199990</t>
  </si>
  <si>
    <t>Программа "Дети Советского района" на 2011-2014 годы"</t>
  </si>
  <si>
    <t xml:space="preserve">Организация отдыха и оздоровление детей </t>
  </si>
  <si>
    <t>7950103</t>
  </si>
  <si>
    <t>7953000</t>
  </si>
  <si>
    <t>Культура, кинематография</t>
  </si>
  <si>
    <t>Культура</t>
  </si>
  <si>
    <t>Муниципальная программа "Развитие культуры городского поселения Пионерский"</t>
  </si>
  <si>
    <t>0500000000</t>
  </si>
  <si>
    <t>Основное мероприятие  "Развитие культуры"</t>
  </si>
  <si>
    <t>0500100000</t>
  </si>
  <si>
    <t>0500100590</t>
  </si>
  <si>
    <t>05001S2440</t>
  </si>
  <si>
    <t>Частичное обеспечение повышении оплаты труда работников муниципальных учреждений культуры в целях реализации Указа Президента российской Федерации от  07.05.2012 года №597 "О мероприятиях по реализации государственной социальной политики"</t>
  </si>
  <si>
    <t>0500182580</t>
  </si>
  <si>
    <t>0500182440</t>
  </si>
  <si>
    <t xml:space="preserve">Учреждения культуры и мероприятия в сфере 
культуры и кинематографии
</t>
  </si>
  <si>
    <t>4400000</t>
  </si>
  <si>
    <t>Мероприятия в сфере культуры и кинематографии</t>
  </si>
  <si>
    <t>4400100</t>
  </si>
  <si>
    <t>4409900</t>
  </si>
  <si>
    <t>Целевая программа "Улучшение условий и охраны труда в Администрации городского поселения Пионерский и муниципальном бюджетном учреждении Культурно-спортивный комплекс "Импульс" г.п. Пионерский на 2013-2015 годы</t>
  </si>
  <si>
    <t>7951400</t>
  </si>
  <si>
    <t>Частичное обеспечение расходов, связанных с повышением оплаты труда работников муниципальных учреждений, в целях выполнения федеральных поручений</t>
  </si>
  <si>
    <t>0500120650</t>
  </si>
  <si>
    <t>Социально значимые расходы</t>
  </si>
  <si>
    <t>Реализация наказов избирателей депутатам Думы Ханты-Мансийского автономного округа</t>
  </si>
  <si>
    <t>0500185160</t>
  </si>
  <si>
    <t>Частичное обеспечение повышении оплаты труда работников муниципальных учреждений культуры в целях реализации Указа Президента российской Федерации от  07.05.2012 года №597 "О мероприятиях по реализации государственной социальной политики" за счет средств местного бюджета</t>
  </si>
  <si>
    <t>05001S2580</t>
  </si>
  <si>
    <t>Основное мероприятие "Благоустройство территории"</t>
  </si>
  <si>
    <t>Здравоохранение</t>
  </si>
  <si>
    <t>Санитарно-эпидемиологическое благополучие</t>
  </si>
  <si>
    <t>Основное мероприятие "Реализация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Федерации"</t>
  </si>
  <si>
    <t>230W000000</t>
  </si>
  <si>
    <t>230W258530</t>
  </si>
  <si>
    <t>Социальная политика</t>
  </si>
  <si>
    <t>Пенсионное обеспечение</t>
  </si>
  <si>
    <t>Пенсии за выслугу лет</t>
  </si>
  <si>
    <t>2200171600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</si>
  <si>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</si>
  <si>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</si>
  <si>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</si>
  <si>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</si>
  <si>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</si>
  <si>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</si>
  <si>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Пенсия за выслугу лет, дополнительное пенсионное обеспечение</t>
  </si>
  <si>
    <t>4910000</t>
  </si>
  <si>
    <t>Реализация мероприятий муниципальной программы "Развитие гражданского общества в городском поселении Пионерский на 2015-2017 годы"</t>
  </si>
  <si>
    <t>2402175</t>
  </si>
  <si>
    <t>Пособия, компенсации, меры социальной поддержки по публичным нормативным обязательствам</t>
  </si>
  <si>
    <t>313</t>
  </si>
  <si>
    <t>Социальное обеспечение населения</t>
  </si>
  <si>
    <t>Социальная помощь</t>
  </si>
  <si>
    <t>5058600</t>
  </si>
  <si>
    <t xml:space="preserve">Социальные выплаты гражданам, кроме публичных
нормативных социальных выплат
</t>
  </si>
  <si>
    <t>320</t>
  </si>
  <si>
    <t xml:space="preserve">Пособия и компенсации гражданам и иные социальные
выплаты, кроме публичных нормативных обязательств
</t>
  </si>
  <si>
    <t>321</t>
  </si>
  <si>
    <t>Физическая культура и спорт</t>
  </si>
  <si>
    <t>Физическая культура</t>
  </si>
  <si>
    <t>Муниципальная программа "Развитие физической культуры и массового спорта на территории городского поселения Пионерский"</t>
  </si>
  <si>
    <t>0600000000</t>
  </si>
  <si>
    <t>Основное мероприятие "Развитие физической культуры и массового спорта"</t>
  </si>
  <si>
    <t>0600100000</t>
  </si>
  <si>
    <t>0600100590</t>
  </si>
  <si>
    <t>0600199990</t>
  </si>
  <si>
    <t>0600185160</t>
  </si>
  <si>
    <t>Центры спортивной подготовки (сборные команды)</t>
  </si>
  <si>
    <t>4820000</t>
  </si>
  <si>
    <t>4829900</t>
  </si>
  <si>
    <t>Подпрограмма "Обеспечение комплексной безопасности и комфортных условий в муниципальных учреждениях физической культуры и спорта Советского района"</t>
  </si>
  <si>
    <t>7953300</t>
  </si>
  <si>
    <t>7953303</t>
  </si>
  <si>
    <t>5223500</t>
  </si>
  <si>
    <t>Массовый спорт</t>
  </si>
  <si>
    <t>Целевые муниципальные программы</t>
  </si>
  <si>
    <t>0602114</t>
  </si>
  <si>
    <t>Межбюджетные трансферты общего характера бюджетам бюджетной системы Российской Федерации</t>
  </si>
  <si>
    <t>00</t>
  </si>
  <si>
    <t>Прочие межбюджетные трансферты общего характера</t>
  </si>
  <si>
    <t>Муниципальная программа "Повышение эффективности управления муниципальными финансами городского поселения Пионерский на 2015-2017 годы"</t>
  </si>
  <si>
    <t>1700000</t>
  </si>
  <si>
    <t>Подпрограмма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поселения Пионерский на 2015-2017 годы" муниципальной программы "Повышение эффективности управления муниципальными финансами городского поселения Пионерский на 2015-2017 годы"</t>
  </si>
  <si>
    <t>1720000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</si>
  <si>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соглашениями, в рамках подпрограммы "Создание условий для эффективного и ответственного управления муниципальными финансами, повышения устойчивости местного бюджета городского поселения Пионерский на 2015-2017 годы" муниципальной программы "Повышение эффективности управления муниципальными финансами городского поселения Пионерский на 2015-2017 годы"</t>
  </si>
  <si>
    <t>1725690</t>
  </si>
  <si>
    <t>5210300</t>
  </si>
  <si>
    <t>ВСЕГО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</si>
  <si>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местного бюджета</t>
  </si>
  <si>
    <t>22001F9300</t>
  </si>
  <si>
    <t>18001S2390</t>
  </si>
  <si>
    <t>Образование</t>
  </si>
  <si>
    <t>Молодежная политика и оздоровление детей</t>
  </si>
  <si>
    <t>Муниципальная программа "Развитие молодежной и семейной политики в городском поселении Пионерский на 2017-2020 годы"</t>
  </si>
  <si>
    <t>0700000000</t>
  </si>
  <si>
    <t>0700100000</t>
  </si>
  <si>
    <t>Распределение бюджетных ассигнований по целевым статьям (муниципальным программам городского поселения Пионерский и внепрограммным направлениям деятельности), группам и подгруппам видов расходов классификации расходов бюджета городского поселения Пионерский на 2023 год</t>
  </si>
  <si>
    <t xml:space="preserve">Расходы на обеспечение деятельности (оказание услуг) муниципальных учреждений 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</si>
  <si>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 07.05.2012 года №597 "О мероприятиях по реализации государственной социальной политики" за счет средств местного бюджета</t>
  </si>
  <si>
    <t>0605608</t>
  </si>
  <si>
    <t>Основное мероприятие "Развитие молодежной и семейной политики"</t>
  </si>
  <si>
    <t>Реализация мероприятий муниципальной программы "Развитие молодежной и семейной политики в городском поселении Пионерский на 2015-2017 годы"</t>
  </si>
  <si>
    <t>Реализация мероприятий муниципальной программы "Развитие культуры в городском поселении Пионерский на 2015-2017 годы"</t>
  </si>
  <si>
    <t>Реализация мероприятий муниципальной программы "Улучшение условий и охраны труда в Администрации городского поселения Пионерский на 2017-2020 годы"</t>
  </si>
  <si>
    <t>0802116</t>
  </si>
  <si>
    <t>0600120630</t>
  </si>
  <si>
    <t>811</t>
  </si>
  <si>
    <t>851</t>
  </si>
  <si>
    <t>Основное направление  "Энергосбережение и повышение энергетической эффективности"</t>
  </si>
  <si>
    <t>Муниципальная программа "Защита населения и территорий от чрезвычайных ситуаций, обеспечение пожарной безопасности в городском поселении Пионерский на 2017-2020 годы"</t>
  </si>
  <si>
    <t>1500000000</t>
  </si>
  <si>
    <t>Основное мероприятие "Защита населения и территорий от чрезвычайных ситуаций, обеспечение пожарной безопасности"</t>
  </si>
  <si>
    <t>1500100000</t>
  </si>
  <si>
    <t>1500100590</t>
  </si>
  <si>
    <t>Муниципальная программа "Управление муниципальными финансами администрации городского поселения Пионерский"</t>
  </si>
  <si>
    <t>Основное мероприятие "Управление муниципальными финансами"</t>
  </si>
  <si>
    <t>1700100000</t>
  </si>
  <si>
    <t>1700199990</t>
  </si>
  <si>
    <t>Основное мероприятие "Создание условий для эффективного и ответственного управления муниципальными финансами, повышения устойчивости местного бюджета</t>
  </si>
  <si>
    <t>Строительство (реконструкция), капитальный ремонт и ремонт автомобильных дорог общего пользования местного значения за счет средств окружного бюджета  муниципальной программы "Совершенствование и развитие улично-дорожной сети на территории городского поселения Пионерский на 2015-2018 годы"</t>
  </si>
  <si>
    <t>Реализация мероприятий муниципальной программы "Совершенствование и развитие улично-дорожной сети на территории городского поселения Пионерский на 2015-2018 годы"</t>
  </si>
  <si>
    <t>Субсидии некоммерческим организациям (за исключением государственных (муниципальных) учреждений)</t>
  </si>
  <si>
    <t>Субсидии на реализацию муниципальной программы "Совершенствование и развитие улично-дорожной сети на территории городского поселения Пионерский на 2015-2017 годы"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</si>
  <si>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</si>
  <si>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</si>
  <si>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Муниципальная программа "Развитие жилищного и коммунального хозяйства городского поселения Пионерский на 2018-2020 годы"</t>
  </si>
  <si>
    <t>2000000000</t>
  </si>
  <si>
    <t>Основное направление муниципальной программы "Развитие жилищного и коммунального хозяйства городского поселения Пионерский на 2018-2020 годы"</t>
  </si>
  <si>
    <t>2000100000</t>
  </si>
  <si>
    <t>Реализация мероприятий муниципальной программы "Развитие жилищного и коммунального хозяйства городского поселения Пионерский на 2018-2020 годы"</t>
  </si>
  <si>
    <t>Муниципальная программа "Информатизация и повышение информационной открытости администрации городского поселения Пионерский"</t>
  </si>
  <si>
    <t>Основное мероприятие муниципальной программы "Информатизация и повышение информационной открытости "</t>
  </si>
  <si>
    <t>Ежемесячная выплата почетным гражданам Советского района</t>
  </si>
  <si>
    <t>2203261</t>
  </si>
  <si>
    <t>Реализация мероприятий муниципальной программы "Улучшение кадровой обеспеченности Администрации городского поселения Пионерский на 2015-2018 годы"</t>
  </si>
  <si>
    <t>2200172600</t>
  </si>
  <si>
    <t>Осуществление первичного воинского учета на территориях, где отсутствуют военные комиссариаты, за счет средств местного бюджета</t>
  </si>
  <si>
    <t>Основное направление "Развитие гражданского общества"</t>
  </si>
  <si>
    <t>2400172600</t>
  </si>
  <si>
    <t>2600184290</t>
  </si>
  <si>
    <t>Реализация мероприятий в рамках муниципальной программы "Переселение граждан из аварийного жилищного фонда городского поселения Пионерский на 2015 год"</t>
  </si>
  <si>
    <t>2702176</t>
  </si>
  <si>
    <t>400</t>
  </si>
  <si>
    <t>410</t>
  </si>
  <si>
    <t>Обеспечение мероприятий по переселению граждан из аварийного жилищного фонда за счет средств, поступивших из бюджета автономного округа</t>
  </si>
  <si>
    <t>Основное направление муниципальной программы "Переселение граждан из аварийного жилищного фонда городского поселения Пионерский на  2015-2016 год"</t>
  </si>
  <si>
    <t>2600200000</t>
  </si>
  <si>
    <t>Реализация муниципальной программы "Благоустройство территории городского поселения Пионерский на 2015-2019 годы</t>
  </si>
  <si>
    <t>Поддержка государственных программ субъектов РФ и муниципальных программ формирования современной городской среды за счет средств  федерального бюджета</t>
  </si>
  <si>
    <t>26002L5550</t>
  </si>
  <si>
    <t>Распределение бюджетных ассигнований по разделам и подразделам классификации расходов бюджета городского поселения Пионерский на 2023 год</t>
  </si>
  <si>
    <t>изменения</t>
  </si>
  <si>
    <t>Функционирование Правительства
 Российской Федерации, высших органов исполнительной власти субъектов Российской Федерации, местных администраций</t>
  </si>
  <si>
    <t>Национальная безопасность и правоохранительная деятельность</t>
  </si>
  <si>
    <t>Программа содействия занятости населения</t>
  </si>
  <si>
    <t xml:space="preserve">Ведомственная структура расходов бюджета городского поселения Пионерский на 2023 год </t>
  </si>
  <si>
    <t>сумма на год с учетом изменений</t>
  </si>
  <si>
    <t>Источники внутреннего финансирования дефицита бюджета                                                                                             городского поселения Пионерский на 2023год</t>
  </si>
  <si>
    <t xml:space="preserve">                                                                                                                                                     (тыс.рублей)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</si>
  <si>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Код</t>
  </si>
  <si>
    <t>Наименование видов источников финансирования дефицита бюджета</t>
  </si>
  <si>
    <t xml:space="preserve"> 000 01 05 00 00 00 0000 000</t>
  </si>
  <si>
    <t>Изменение остатков средств на счетах по учёту средств бюджета</t>
  </si>
  <si>
    <t>000 01 05 02 01 13 0000 510</t>
  </si>
  <si>
    <t>Увеличение прочих остатков денежных средств бюджетов поселений</t>
  </si>
  <si>
    <t>000 01 05 02 01 13 0000 610</t>
  </si>
  <si>
    <t>Уменьшение прочих остатков денежных средств бюджетов поселений</t>
  </si>
  <si>
    <t>"Приложение 1
к решению Совета депутатов
городского поселения Пионерский
от 29.12.2022 № 20</t>
  </si>
  <si>
    <t>"Приложение 3
к решению Совета депутатов
городского поселения Пионерский
от 29.12.2022 № 20</t>
  </si>
  <si>
    <t>"Приложение 5
к решению Совета депутатов
городского поселения Пионерский
от 29.12.2022 № 20</t>
  </si>
  <si>
    <t>"Приложение 9
к решению Совета депутатов
городского поселения Пионерский
от 29.12.2022 № 20</t>
  </si>
  <si>
    <t>"Приложение 17
к решению Совета депутатов
городского поселения Пионерский
от 29.12.2022 № 20</t>
  </si>
  <si>
    <t xml:space="preserve"> к решению Совета депутатов городского поселения Пионерский</t>
  </si>
  <si>
    <t xml:space="preserve">                                                                    " Приложение 11</t>
  </si>
  <si>
    <t>от 29.12.2022 № 20</t>
  </si>
  <si>
    <t>Дорожный фонд городского поселения Пионерский на 2023 год</t>
  </si>
  <si>
    <t>Наименование муниципального образования (городского округа, муниципального района)</t>
  </si>
  <si>
    <t xml:space="preserve">Источники формирования бюджетных ассигнований Дорожного фонда городского поселения Пионерский </t>
  </si>
  <si>
    <t xml:space="preserve">Сумма </t>
  </si>
  <si>
    <t>Выплаты почетным гражданам Советского района</t>
  </si>
  <si>
    <t xml:space="preserve">Средства бюджета городского поселения Пионерский на частичное формирование Дорожного фонда городского поселения Пионерский </t>
  </si>
  <si>
    <t>Итого:</t>
  </si>
  <si>
    <t>"Приложение 7
к решению Совета депутатов
городского поселения Пионерский
от 29.12.2022 № 20</t>
  </si>
  <si>
    <t xml:space="preserve">сумма на год </t>
  </si>
  <si>
    <t>Приложение 1
к решению Совета депутатов
городского поселения Пионерский
от 04.04.2023 № 28</t>
  </si>
  <si>
    <t>Приложение 2
к решению Совета депутатов
городского поселения Пионерский
от 04.04.2023 № 28</t>
  </si>
  <si>
    <t>Приложение 4
к решению Совета депутатов
городского поселения Пионерский
от 04.04.2023 № 28</t>
  </si>
  <si>
    <t>от 04.04.2023 № 28</t>
  </si>
  <si>
    <t>Приложение 3
к решению Совета депутатов
городского поселения Пионерский
от 04.04.2023 № 28</t>
  </si>
  <si>
    <t>Приложение 5
к решению Совета депутатов
городского поселения Пионерский
от 04.04.2023 № 28</t>
  </si>
  <si>
    <t>Приложение 7
к решению Совета депутатов
городского поселения Пионерский
от 04.04.2023 № 28</t>
  </si>
  <si>
    <t xml:space="preserve">                                                                        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</si>
</sst>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р_."/>
    <numFmt numFmtId="165" formatCode="000"/>
    <numFmt numFmtId="166" formatCode="00"/>
    <numFmt numFmtId="167" formatCode="0000000"/>
    <numFmt numFmtId="168" formatCode="#,##0.00;[Red]\-#,##0.00;0.00"/>
    <numFmt numFmtId="169" formatCode="00\.00\.00"/>
    <numFmt numFmtId="170" formatCode="#,##0.000_р_."/>
    <numFmt numFmtId="171" formatCode="0.0"/>
  </numFmts>
  <fonts count="3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scheme val="minor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20" fillId="0" borderId="0"/>
  </cellStyleXfs>
  <cellXfs count="298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/>
    </xf>
    <xf numFmtId="4" fontId="0" fillId="0" borderId="0" xfId="0" applyNumberFormat="1"/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164" fontId="0" fillId="0" borderId="0" xfId="0" applyNumberFormat="1"/>
    <xf numFmtId="0" fontId="4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/>
    </xf>
    <xf numFmtId="2" fontId="0" fillId="0" borderId="0" xfId="0" applyNumberFormat="1"/>
    <xf numFmtId="164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right" wrapText="1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4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2" fillId="2" borderId="2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top" wrapText="1"/>
    </xf>
    <xf numFmtId="49" fontId="2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top" wrapText="1"/>
    </xf>
    <xf numFmtId="164" fontId="4" fillId="2" borderId="2" xfId="0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 applyProtection="1">
      <alignment horizontal="left" vertical="center" wrapText="1"/>
      <protection hidden="1"/>
    </xf>
    <xf numFmtId="165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2" borderId="2" xfId="1" applyNumberFormat="1" applyFont="1" applyFill="1" applyBorder="1" applyAlignment="1" applyProtection="1">
      <alignment horizontal="center" vertical="center"/>
      <protection hidden="1"/>
    </xf>
    <xf numFmtId="165" fontId="4" fillId="2" borderId="2" xfId="1" applyNumberFormat="1" applyFont="1" applyFill="1" applyBorder="1" applyAlignment="1" applyProtection="1">
      <alignment horizontal="center" vertical="center"/>
      <protection hidden="1"/>
    </xf>
    <xf numFmtId="168" fontId="4" fillId="2" borderId="2" xfId="1" applyNumberFormat="1" applyFont="1" applyFill="1" applyBorder="1" applyAlignment="1" applyProtection="1">
      <alignment horizontal="left" vertical="center"/>
      <protection hidden="1"/>
    </xf>
    <xf numFmtId="169" fontId="1" fillId="2" borderId="2" xfId="1" applyNumberFormat="1" applyFont="1" applyFill="1" applyBorder="1" applyAlignment="1" applyProtection="1">
      <alignment vertical="center" wrapText="1"/>
      <protection hidden="1"/>
    </xf>
    <xf numFmtId="168" fontId="1" fillId="2" borderId="2" xfId="1" applyNumberFormat="1" applyFont="1" applyFill="1" applyBorder="1" applyAlignment="1" applyProtection="1">
      <alignment vertical="center"/>
      <protection hidden="1"/>
    </xf>
    <xf numFmtId="168" fontId="4" fillId="2" borderId="2" xfId="1" applyNumberFormat="1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left" vertical="center" wrapText="1"/>
    </xf>
    <xf numFmtId="169" fontId="4" fillId="2" borderId="2" xfId="1" applyNumberFormat="1" applyFont="1" applyFill="1" applyBorder="1" applyAlignment="1" applyProtection="1">
      <alignment vertical="center" wrapText="1"/>
      <protection hidden="1"/>
    </xf>
    <xf numFmtId="168" fontId="4" fillId="2" borderId="2" xfId="1" applyNumberFormat="1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>
      <alignment wrapText="1"/>
    </xf>
    <xf numFmtId="0" fontId="5" fillId="2" borderId="0" xfId="0" applyFont="1" applyFill="1"/>
    <xf numFmtId="0" fontId="4" fillId="2" borderId="2" xfId="2" applyNumberFormat="1" applyFont="1" applyFill="1" applyBorder="1" applyAlignment="1" applyProtection="1">
      <alignment horizontal="left" vertical="top" wrapText="1"/>
    </xf>
    <xf numFmtId="49" fontId="4" fillId="2" borderId="2" xfId="2" applyNumberFormat="1" applyFont="1" applyFill="1" applyBorder="1" applyAlignment="1" applyProtection="1">
      <alignment horizontal="center" vertical="top"/>
    </xf>
    <xf numFmtId="0" fontId="4" fillId="2" borderId="1" xfId="1" applyFont="1" applyFill="1" applyBorder="1" applyAlignment="1">
      <alignment wrapText="1"/>
    </xf>
    <xf numFmtId="0" fontId="4" fillId="2" borderId="2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4" fillId="2" borderId="2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/>
    <xf numFmtId="0" fontId="12" fillId="2" borderId="0" xfId="0" applyFont="1" applyFill="1"/>
    <xf numFmtId="0" fontId="13" fillId="2" borderId="2" xfId="0" applyFont="1" applyFill="1" applyBorder="1" applyAlignment="1">
      <alignment wrapText="1"/>
    </xf>
    <xf numFmtId="165" fontId="4" fillId="2" borderId="2" xfId="3" applyNumberFormat="1" applyFont="1" applyFill="1" applyBorder="1" applyAlignment="1" applyProtection="1">
      <alignment vertical="center" wrapText="1"/>
      <protection hidden="1"/>
    </xf>
    <xf numFmtId="167" fontId="14" fillId="2" borderId="2" xfId="3" applyNumberFormat="1" applyFont="1" applyFill="1" applyBorder="1" applyAlignment="1" applyProtection="1">
      <alignment horizontal="center" vertical="center"/>
      <protection hidden="1"/>
    </xf>
    <xf numFmtId="165" fontId="14" fillId="2" borderId="2" xfId="3" applyNumberFormat="1" applyFont="1" applyFill="1" applyBorder="1" applyAlignment="1" applyProtection="1">
      <alignment horizontal="center" vertical="center"/>
      <protection hidden="1"/>
    </xf>
    <xf numFmtId="165" fontId="2" fillId="2" borderId="2" xfId="1" applyNumberFormat="1" applyFont="1" applyFill="1" applyBorder="1" applyAlignment="1" applyProtection="1">
      <alignment horizontal="left" vertical="center" wrapText="1"/>
      <protection hidden="1"/>
    </xf>
    <xf numFmtId="0" fontId="4" fillId="2" borderId="0" xfId="1" applyFont="1" applyFill="1" applyAlignment="1">
      <alignment wrapText="1"/>
    </xf>
    <xf numFmtId="49" fontId="15" fillId="2" borderId="2" xfId="2" applyNumberFormat="1" applyFont="1" applyFill="1" applyBorder="1" applyAlignment="1" applyProtection="1">
      <alignment vertical="top"/>
    </xf>
    <xf numFmtId="0" fontId="2" fillId="2" borderId="2" xfId="2" applyNumberFormat="1" applyFont="1" applyFill="1" applyBorder="1" applyAlignment="1" applyProtection="1">
      <alignment horizontal="left" vertical="top" wrapText="1"/>
    </xf>
    <xf numFmtId="165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2" xfId="2" applyNumberFormat="1" applyFont="1" applyFill="1" applyBorder="1" applyAlignment="1" applyProtection="1">
      <alignment horizontal="left" vertical="top"/>
    </xf>
    <xf numFmtId="49" fontId="16" fillId="2" borderId="2" xfId="2" applyNumberFormat="1" applyFont="1" applyFill="1" applyBorder="1" applyAlignment="1" applyProtection="1">
      <alignment vertical="top"/>
    </xf>
    <xf numFmtId="4" fontId="2" fillId="2" borderId="2" xfId="2" applyNumberFormat="1" applyFont="1" applyFill="1" applyBorder="1" applyAlignment="1" applyProtection="1">
      <alignment horizontal="center" vertical="top"/>
    </xf>
    <xf numFmtId="168" fontId="2" fillId="2" borderId="2" xfId="1" applyNumberFormat="1" applyFont="1" applyFill="1" applyBorder="1" applyAlignment="1" applyProtection="1">
      <alignment horizontal="left" vertical="center"/>
      <protection hidden="1"/>
    </xf>
    <xf numFmtId="49" fontId="15" fillId="2" borderId="2" xfId="2" applyNumberFormat="1" applyFont="1" applyFill="1" applyBorder="1" applyAlignment="1" applyProtection="1">
      <alignment horizontal="left" vertical="top"/>
    </xf>
    <xf numFmtId="4" fontId="4" fillId="2" borderId="2" xfId="2" applyNumberFormat="1" applyFont="1" applyFill="1" applyBorder="1" applyAlignment="1" applyProtection="1">
      <alignment horizontal="center" vertical="top"/>
    </xf>
    <xf numFmtId="49" fontId="4" fillId="2" borderId="2" xfId="2" applyNumberFormat="1" applyFont="1" applyFill="1" applyBorder="1" applyAlignment="1" applyProtection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2" xfId="1" applyNumberFormat="1" applyFont="1" applyFill="1" applyBorder="1" applyAlignment="1" applyProtection="1">
      <alignment horizontal="center" vertical="center"/>
      <protection hidden="1"/>
    </xf>
    <xf numFmtId="165" fontId="2" fillId="2" borderId="2" xfId="1" applyNumberFormat="1" applyFont="1" applyFill="1" applyBorder="1" applyAlignment="1" applyProtection="1">
      <alignment horizontal="center" vertical="center"/>
      <protection hidden="1"/>
    </xf>
    <xf numFmtId="168" fontId="2" fillId="2" borderId="2" xfId="1" applyNumberFormat="1" applyFont="1" applyFill="1" applyBorder="1" applyAlignment="1" applyProtection="1">
      <alignment horizontal="center" vertical="center"/>
      <protection hidden="1"/>
    </xf>
    <xf numFmtId="169" fontId="17" fillId="2" borderId="2" xfId="1" applyNumberFormat="1" applyFont="1" applyFill="1" applyBorder="1" applyAlignment="1" applyProtection="1">
      <alignment vertical="center" wrapText="1"/>
      <protection hidden="1"/>
    </xf>
    <xf numFmtId="168" fontId="17" fillId="2" borderId="2" xfId="1" applyNumberFormat="1" applyFont="1" applyFill="1" applyBorder="1" applyAlignment="1" applyProtection="1">
      <alignment vertical="center"/>
      <protection hidden="1"/>
    </xf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horizontal="center" vertical="center" wrapText="1"/>
    </xf>
    <xf numFmtId="169" fontId="2" fillId="2" borderId="2" xfId="1" applyNumberFormat="1" applyFont="1" applyFill="1" applyBorder="1" applyAlignment="1" applyProtection="1">
      <alignment vertical="center" wrapText="1"/>
      <protection hidden="1"/>
    </xf>
    <xf numFmtId="168" fontId="2" fillId="2" borderId="2" xfId="1" applyNumberFormat="1" applyFont="1" applyFill="1" applyBorder="1" applyAlignment="1" applyProtection="1">
      <alignment vertical="center"/>
      <protection hidden="1"/>
    </xf>
    <xf numFmtId="0" fontId="4" fillId="2" borderId="2" xfId="0" applyNumberFormat="1" applyFont="1" applyFill="1" applyBorder="1" applyAlignment="1">
      <alignment vertical="top" wrapText="1"/>
    </xf>
    <xf numFmtId="167" fontId="1" fillId="2" borderId="2" xfId="1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/>
    <xf numFmtId="49" fontId="4" fillId="2" borderId="2" xfId="1" applyNumberFormat="1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/>
    <xf numFmtId="164" fontId="4" fillId="2" borderId="2" xfId="0" applyNumberFormat="1" applyFont="1" applyFill="1" applyBorder="1" applyAlignment="1">
      <alignment horizontal="left" vertical="center"/>
    </xf>
    <xf numFmtId="0" fontId="18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0" borderId="0" xfId="0" applyFont="1"/>
    <xf numFmtId="49" fontId="0" fillId="0" borderId="0" xfId="0" applyNumberFormat="1"/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2" xfId="0" applyFont="1" applyFill="1" applyBorder="1" applyAlignment="1">
      <alignment horizontal="justify" vertical="top" wrapText="1"/>
    </xf>
    <xf numFmtId="49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/>
    <xf numFmtId="0" fontId="4" fillId="0" borderId="2" xfId="0" applyFont="1" applyFill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 applyProtection="1">
      <alignment horizontal="center" vertical="center"/>
      <protection hidden="1"/>
    </xf>
    <xf numFmtId="168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/>
    <xf numFmtId="0" fontId="4" fillId="0" borderId="2" xfId="0" applyFont="1" applyFill="1" applyBorder="1" applyAlignment="1">
      <alignment vertical="top" wrapText="1"/>
    </xf>
    <xf numFmtId="165" fontId="2" fillId="0" borderId="2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2" xfId="1" applyNumberFormat="1" applyFont="1" applyFill="1" applyBorder="1" applyAlignment="1" applyProtection="1">
      <alignment horizontal="center" vertical="center"/>
      <protection hidden="1"/>
    </xf>
    <xf numFmtId="165" fontId="2" fillId="0" borderId="2" xfId="1" applyNumberFormat="1" applyFont="1" applyFill="1" applyBorder="1" applyAlignment="1" applyProtection="1">
      <alignment horizontal="center" vertical="center"/>
      <protection hidden="1"/>
    </xf>
    <xf numFmtId="168" fontId="2" fillId="0" borderId="2" xfId="1" applyNumberFormat="1" applyFont="1" applyFill="1" applyBorder="1" applyAlignment="1" applyProtection="1">
      <alignment horizontal="center" vertical="center"/>
      <protection hidden="1"/>
    </xf>
    <xf numFmtId="165" fontId="4" fillId="0" borderId="2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2" xfId="1" applyNumberFormat="1" applyFont="1" applyFill="1" applyBorder="1" applyAlignment="1" applyProtection="1">
      <alignment horizontal="center" vertical="center"/>
      <protection hidden="1"/>
    </xf>
    <xf numFmtId="0" fontId="15" fillId="0" borderId="2" xfId="0" applyFont="1" applyBorder="1"/>
    <xf numFmtId="167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8" fontId="1" fillId="0" borderId="0" xfId="1" applyNumberFormat="1" applyFont="1" applyFill="1" applyBorder="1" applyAlignment="1" applyProtection="1">
      <alignment vertical="center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4" fillId="0" borderId="0" xfId="1" applyFo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wrapText="1"/>
    </xf>
    <xf numFmtId="0" fontId="15" fillId="2" borderId="2" xfId="0" applyFont="1" applyFill="1" applyBorder="1"/>
    <xf numFmtId="0" fontId="2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0" fillId="0" borderId="0" xfId="0" applyNumberFormat="1" applyFill="1"/>
    <xf numFmtId="0" fontId="0" fillId="0" borderId="0" xfId="0" applyFill="1"/>
    <xf numFmtId="49" fontId="4" fillId="0" borderId="0" xfId="1" applyNumberFormat="1" applyFont="1" applyFill="1" applyBorder="1" applyAlignment="1" applyProtection="1">
      <alignment vertical="center"/>
      <protection hidden="1"/>
    </xf>
    <xf numFmtId="168" fontId="4" fillId="0" borderId="0" xfId="1" applyNumberFormat="1" applyFont="1" applyFill="1" applyBorder="1" applyAlignment="1" applyProtection="1">
      <alignment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4" fontId="4" fillId="0" borderId="2" xfId="2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49" fontId="3" fillId="0" borderId="0" xfId="1" applyNumberFormat="1" applyFont="1" applyFill="1" applyBorder="1" applyAlignment="1" applyProtection="1">
      <alignment horizontal="left" vertical="center"/>
      <protection hidden="1"/>
    </xf>
    <xf numFmtId="168" fontId="17" fillId="0" borderId="0" xfId="1" applyNumberFormat="1" applyFont="1" applyFill="1" applyBorder="1" applyAlignment="1" applyProtection="1">
      <alignment vertical="center"/>
      <protection hidden="1"/>
    </xf>
    <xf numFmtId="0" fontId="17" fillId="0" borderId="0" xfId="1" applyNumberFormat="1" applyFont="1" applyFill="1" applyBorder="1" applyAlignment="1" applyProtection="1">
      <protection hidden="1"/>
    </xf>
    <xf numFmtId="0" fontId="2" fillId="0" borderId="0" xfId="1" applyFont="1"/>
    <xf numFmtId="0" fontId="18" fillId="0" borderId="2" xfId="0" applyFont="1" applyFill="1" applyBorder="1" applyAlignment="1">
      <alignment wrapText="1"/>
    </xf>
    <xf numFmtId="4" fontId="3" fillId="0" borderId="0" xfId="0" applyNumberFormat="1" applyFont="1"/>
    <xf numFmtId="49" fontId="15" fillId="0" borderId="2" xfId="2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 applyProtection="1">
      <alignment horizontal="left" vertical="center"/>
      <protection hidden="1"/>
    </xf>
    <xf numFmtId="49" fontId="0" fillId="0" borderId="0" xfId="0" applyNumberFormat="1" applyBorder="1" applyAlignment="1">
      <alignment horizontal="center" vertical="center"/>
    </xf>
    <xf numFmtId="49" fontId="4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2" xfId="2" applyNumberFormat="1" applyFont="1" applyFill="1" applyBorder="1" applyAlignment="1" applyProtection="1">
      <alignment horizontal="left" vertical="top" wrapText="1"/>
    </xf>
    <xf numFmtId="49" fontId="2" fillId="0" borderId="2" xfId="2" applyNumberFormat="1" applyFont="1" applyFill="1" applyBorder="1" applyAlignment="1" applyProtection="1">
      <alignment horizontal="center" vertical="top"/>
    </xf>
    <xf numFmtId="49" fontId="16" fillId="0" borderId="2" xfId="2" applyNumberFormat="1" applyFont="1" applyFill="1" applyBorder="1" applyAlignment="1" applyProtection="1">
      <alignment horizontal="center" vertical="center"/>
    </xf>
    <xf numFmtId="4" fontId="16" fillId="0" borderId="2" xfId="2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49" fontId="4" fillId="0" borderId="2" xfId="2" applyNumberFormat="1" applyFont="1" applyFill="1" applyBorder="1" applyAlignment="1" applyProtection="1">
      <alignment horizontal="center" vertical="top"/>
    </xf>
    <xf numFmtId="4" fontId="15" fillId="0" borderId="2" xfId="2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1" applyFont="1" applyFill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2" xfId="0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167" fontId="1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2" xfId="2" applyNumberFormat="1" applyFont="1" applyFill="1" applyBorder="1" applyAlignment="1" applyProtection="1">
      <alignment horizontal="left" vertical="top" wrapText="1"/>
    </xf>
    <xf numFmtId="0" fontId="16" fillId="0" borderId="2" xfId="0" applyFont="1" applyBorder="1" applyAlignment="1">
      <alignment horizontal="center" wrapText="1"/>
    </xf>
    <xf numFmtId="4" fontId="4" fillId="0" borderId="0" xfId="0" applyNumberFormat="1" applyFont="1"/>
    <xf numFmtId="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4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3" borderId="0" xfId="0" applyFont="1" applyFill="1"/>
    <xf numFmtId="0" fontId="18" fillId="0" borderId="2" xfId="0" applyFont="1" applyBorder="1" applyAlignment="1">
      <alignment wrapText="1"/>
    </xf>
    <xf numFmtId="49" fontId="4" fillId="0" borderId="0" xfId="0" applyNumberFormat="1" applyFont="1" applyBorder="1"/>
    <xf numFmtId="4" fontId="4" fillId="0" borderId="0" xfId="0" applyNumberFormat="1" applyFont="1" applyBorder="1"/>
    <xf numFmtId="170" fontId="4" fillId="0" borderId="0" xfId="0" applyNumberFormat="1" applyFont="1" applyBorder="1" applyAlignment="1"/>
    <xf numFmtId="1" fontId="4" fillId="0" borderId="0" xfId="0" applyNumberFormat="1" applyFont="1"/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9" fillId="0" borderId="0" xfId="0" applyFont="1"/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1" fillId="0" borderId="0" xfId="0" applyFont="1"/>
    <xf numFmtId="0" fontId="22" fillId="0" borderId="0" xfId="0" applyFont="1" applyAlignment="1">
      <alignment horizontal="center"/>
    </xf>
    <xf numFmtId="0" fontId="9" fillId="0" borderId="2" xfId="4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4" fillId="0" borderId="0" xfId="4" applyFont="1"/>
    <xf numFmtId="0" fontId="25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justify" vertical="top" wrapText="1"/>
    </xf>
    <xf numFmtId="4" fontId="14" fillId="0" borderId="2" xfId="4" applyNumberFormat="1" applyFont="1" applyBorder="1" applyAlignment="1">
      <alignment horizontal="center" vertical="center" wrapText="1"/>
    </xf>
    <xf numFmtId="0" fontId="26" fillId="0" borderId="0" xfId="4" applyFont="1"/>
    <xf numFmtId="0" fontId="9" fillId="0" borderId="2" xfId="4" applyFont="1" applyBorder="1"/>
    <xf numFmtId="49" fontId="27" fillId="0" borderId="2" xfId="0" applyNumberFormat="1" applyFont="1" applyBorder="1" applyAlignment="1">
      <alignment horizontal="left" vertical="center" wrapText="1"/>
    </xf>
    <xf numFmtId="4" fontId="9" fillId="0" borderId="2" xfId="4" applyNumberFormat="1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23" fillId="0" borderId="2" xfId="0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 wrapText="1"/>
    </xf>
    <xf numFmtId="0" fontId="27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8" fillId="0" borderId="0" xfId="0" applyFont="1" applyBorder="1"/>
    <xf numFmtId="0" fontId="28" fillId="0" borderId="0" xfId="0" applyFont="1"/>
    <xf numFmtId="0" fontId="9" fillId="0" borderId="2" xfId="0" applyFont="1" applyBorder="1" applyAlignment="1">
      <alignment horizontal="center" vertical="top" wrapText="1"/>
    </xf>
    <xf numFmtId="4" fontId="21" fillId="0" borderId="0" xfId="0" applyNumberFormat="1" applyFont="1"/>
    <xf numFmtId="0" fontId="14" fillId="0" borderId="2" xfId="0" applyFont="1" applyBorder="1" applyAlignment="1">
      <alignment horizontal="center" vertical="top" wrapText="1"/>
    </xf>
    <xf numFmtId="164" fontId="21" fillId="0" borderId="0" xfId="0" applyNumberFormat="1" applyFont="1"/>
    <xf numFmtId="0" fontId="29" fillId="0" borderId="2" xfId="0" applyFont="1" applyBorder="1" applyAlignment="1">
      <alignment horizontal="center" vertical="center" wrapText="1"/>
    </xf>
    <xf numFmtId="2" fontId="21" fillId="0" borderId="0" xfId="0" applyNumberFormat="1" applyFont="1"/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/>
    <xf numFmtId="164" fontId="14" fillId="0" borderId="0" xfId="0" applyNumberFormat="1" applyFont="1" applyFill="1" applyBorder="1" applyAlignment="1">
      <alignment horizontal="center"/>
    </xf>
    <xf numFmtId="0" fontId="21" fillId="0" borderId="0" xfId="0" applyFont="1" applyBorder="1"/>
    <xf numFmtId="4" fontId="21" fillId="0" borderId="0" xfId="0" applyNumberFormat="1" applyFont="1" applyBorder="1"/>
    <xf numFmtId="0" fontId="14" fillId="0" borderId="0" xfId="0" applyFont="1" applyBorder="1" applyAlignment="1">
      <alignment horizontal="center" vertical="center" wrapText="1"/>
    </xf>
    <xf numFmtId="164" fontId="14" fillId="0" borderId="0" xfId="0" applyNumberFormat="1" applyFont="1" applyBorder="1"/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4" fontId="9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wrapText="1"/>
    </xf>
    <xf numFmtId="0" fontId="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wrapText="1"/>
    </xf>
    <xf numFmtId="0" fontId="14" fillId="0" borderId="0" xfId="1" applyFont="1"/>
    <xf numFmtId="0" fontId="4" fillId="0" borderId="0" xfId="1" applyFont="1" applyAlignment="1" applyProtection="1">
      <alignment horizontal="right"/>
      <protection hidden="1"/>
    </xf>
    <xf numFmtId="0" fontId="14" fillId="0" borderId="0" xfId="1" applyFont="1" applyProtection="1">
      <protection hidden="1"/>
    </xf>
    <xf numFmtId="0" fontId="14" fillId="0" borderId="0" xfId="1" applyFont="1" applyAlignment="1" applyProtection="1">
      <alignment horizontal="right"/>
      <protection hidden="1"/>
    </xf>
    <xf numFmtId="0" fontId="1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2" xfId="1" applyNumberFormat="1" applyFont="1" applyFill="1" applyBorder="1" applyAlignment="1" applyProtection="1">
      <alignment horizontal="center" vertical="center" wrapText="1"/>
      <protection hidden="1"/>
    </xf>
    <xf numFmtId="171" fontId="14" fillId="0" borderId="2" xfId="1" applyNumberFormat="1" applyFont="1" applyFill="1" applyBorder="1" applyAlignment="1" applyProtection="1">
      <alignment horizontal="left" vertical="center"/>
      <protection hidden="1"/>
    </xf>
    <xf numFmtId="171" fontId="14" fillId="0" borderId="2" xfId="1" applyNumberFormat="1" applyFont="1" applyFill="1" applyBorder="1" applyAlignment="1" applyProtection="1">
      <alignment horizontal="left" wrapText="1"/>
      <protection hidden="1"/>
    </xf>
    <xf numFmtId="4" fontId="14" fillId="3" borderId="2" xfId="1" applyNumberFormat="1" applyFont="1" applyFill="1" applyBorder="1" applyAlignment="1" applyProtection="1">
      <alignment horizontal="right" vertical="center"/>
      <protection hidden="1"/>
    </xf>
    <xf numFmtId="0" fontId="14" fillId="0" borderId="3" xfId="1" applyFont="1" applyBorder="1" applyProtection="1">
      <protection hidden="1"/>
    </xf>
    <xf numFmtId="171" fontId="9" fillId="0" borderId="2" xfId="1" applyNumberFormat="1" applyFont="1" applyFill="1" applyBorder="1" applyAlignment="1" applyProtection="1">
      <alignment horizontal="left" vertical="center"/>
      <protection hidden="1"/>
    </xf>
    <xf numFmtId="171" fontId="14" fillId="0" borderId="2" xfId="1" applyNumberFormat="1" applyFont="1" applyFill="1" applyBorder="1" applyAlignment="1" applyProtection="1">
      <alignment vertical="center" wrapText="1"/>
      <protection hidden="1"/>
    </xf>
    <xf numFmtId="171" fontId="9" fillId="0" borderId="0" xfId="1" applyNumberFormat="1" applyFont="1" applyFill="1" applyBorder="1" applyAlignment="1" applyProtection="1">
      <alignment horizontal="left" vertical="center"/>
      <protection hidden="1"/>
    </xf>
    <xf numFmtId="4" fontId="14" fillId="0" borderId="2" xfId="1" applyNumberFormat="1" applyFont="1" applyFill="1" applyBorder="1" applyAlignment="1" applyProtection="1">
      <alignment horizontal="right" vertical="center"/>
      <protection hidden="1"/>
    </xf>
    <xf numFmtId="171" fontId="9" fillId="0" borderId="2" xfId="1" applyNumberFormat="1" applyFont="1" applyFill="1" applyBorder="1" applyAlignment="1" applyProtection="1">
      <alignment horizontal="left" wrapText="1"/>
      <protection hidden="1"/>
    </xf>
    <xf numFmtId="4" fontId="9" fillId="3" borderId="2" xfId="1" applyNumberFormat="1" applyFont="1" applyFill="1" applyBorder="1" applyAlignment="1" applyProtection="1">
      <alignment horizontal="right" vertical="center"/>
      <protection hidden="1"/>
    </xf>
    <xf numFmtId="0" fontId="14" fillId="0" borderId="0" xfId="1" applyFont="1" applyAlignment="1">
      <alignment horizontal="right"/>
    </xf>
    <xf numFmtId="0" fontId="14" fillId="0" borderId="0" xfId="0" applyFont="1" applyAlignment="1">
      <alignment horizontal="right" wrapText="1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0" xfId="1" applyFont="1" applyAlignment="1" applyProtection="1">
      <alignment horizontal="right" wrapText="1"/>
      <protection hidden="1"/>
    </xf>
    <xf numFmtId="0" fontId="9" fillId="0" borderId="0" xfId="0" applyNumberFormat="1" applyFont="1" applyAlignment="1">
      <alignment horizontal="center" vertical="justify" wrapText="1"/>
    </xf>
  </cellXfs>
  <cellStyles count="5">
    <cellStyle name="Обычный" xfId="0" builtinId="0"/>
    <cellStyle name="Обычный 2" xfId="1"/>
    <cellStyle name="Обычный_03.10 Приложение 10" xfId="4"/>
    <cellStyle name="Обычный_tmp" xfId="3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zoomScale="90" zoomScaleSheetLayoutView="90" workbookViewId="0">
      <selection activeCell="D59" sqref="D59"/>
    </sheetView>
  </sheetViews>
  <sheetFormatPr defaultRowHeight="15.75" x14ac:dyDescent="0.25"/>
  <cols>
    <col min="1" max="1" width="23.85546875" style="255" customWidth="1"/>
    <col min="2" max="2" width="69.28515625" style="262" customWidth="1"/>
    <col min="3" max="3" width="14" style="255" hidden="1" customWidth="1"/>
    <col min="4" max="4" width="17.7109375" style="255" customWidth="1"/>
    <col min="5" max="5" width="16.42578125" style="219" customWidth="1"/>
    <col min="6" max="6" width="15.42578125" style="219" customWidth="1"/>
    <col min="7" max="256" width="9.140625" style="219"/>
    <col min="257" max="257" width="21" style="219" customWidth="1"/>
    <col min="258" max="258" width="80" style="219" customWidth="1"/>
    <col min="259" max="259" width="0" style="219" hidden="1" customWidth="1"/>
    <col min="260" max="260" width="17.7109375" style="219" customWidth="1"/>
    <col min="261" max="261" width="16.42578125" style="219" customWidth="1"/>
    <col min="262" max="262" width="15.42578125" style="219" customWidth="1"/>
    <col min="263" max="512" width="9.140625" style="219"/>
    <col min="513" max="513" width="21" style="219" customWidth="1"/>
    <col min="514" max="514" width="80" style="219" customWidth="1"/>
    <col min="515" max="515" width="0" style="219" hidden="1" customWidth="1"/>
    <col min="516" max="516" width="17.7109375" style="219" customWidth="1"/>
    <col min="517" max="517" width="16.42578125" style="219" customWidth="1"/>
    <col min="518" max="518" width="15.42578125" style="219" customWidth="1"/>
    <col min="519" max="768" width="9.140625" style="219"/>
    <col min="769" max="769" width="21" style="219" customWidth="1"/>
    <col min="770" max="770" width="80" style="219" customWidth="1"/>
    <col min="771" max="771" width="0" style="219" hidden="1" customWidth="1"/>
    <col min="772" max="772" width="17.7109375" style="219" customWidth="1"/>
    <col min="773" max="773" width="16.42578125" style="219" customWidth="1"/>
    <col min="774" max="774" width="15.42578125" style="219" customWidth="1"/>
    <col min="775" max="1024" width="9.140625" style="219"/>
    <col min="1025" max="1025" width="21" style="219" customWidth="1"/>
    <col min="1026" max="1026" width="80" style="219" customWidth="1"/>
    <col min="1027" max="1027" width="0" style="219" hidden="1" customWidth="1"/>
    <col min="1028" max="1028" width="17.7109375" style="219" customWidth="1"/>
    <col min="1029" max="1029" width="16.42578125" style="219" customWidth="1"/>
    <col min="1030" max="1030" width="15.42578125" style="219" customWidth="1"/>
    <col min="1031" max="1280" width="9.140625" style="219"/>
    <col min="1281" max="1281" width="21" style="219" customWidth="1"/>
    <col min="1282" max="1282" width="80" style="219" customWidth="1"/>
    <col min="1283" max="1283" width="0" style="219" hidden="1" customWidth="1"/>
    <col min="1284" max="1284" width="17.7109375" style="219" customWidth="1"/>
    <col min="1285" max="1285" width="16.42578125" style="219" customWidth="1"/>
    <col min="1286" max="1286" width="15.42578125" style="219" customWidth="1"/>
    <col min="1287" max="1536" width="9.140625" style="219"/>
    <col min="1537" max="1537" width="21" style="219" customWidth="1"/>
    <col min="1538" max="1538" width="80" style="219" customWidth="1"/>
    <col min="1539" max="1539" width="0" style="219" hidden="1" customWidth="1"/>
    <col min="1540" max="1540" width="17.7109375" style="219" customWidth="1"/>
    <col min="1541" max="1541" width="16.42578125" style="219" customWidth="1"/>
    <col min="1542" max="1542" width="15.42578125" style="219" customWidth="1"/>
    <col min="1543" max="1792" width="9.140625" style="219"/>
    <col min="1793" max="1793" width="21" style="219" customWidth="1"/>
    <col min="1794" max="1794" width="80" style="219" customWidth="1"/>
    <col min="1795" max="1795" width="0" style="219" hidden="1" customWidth="1"/>
    <col min="1796" max="1796" width="17.7109375" style="219" customWidth="1"/>
    <col min="1797" max="1797" width="16.42578125" style="219" customWidth="1"/>
    <col min="1798" max="1798" width="15.42578125" style="219" customWidth="1"/>
    <col min="1799" max="2048" width="9.140625" style="219"/>
    <col min="2049" max="2049" width="21" style="219" customWidth="1"/>
    <col min="2050" max="2050" width="80" style="219" customWidth="1"/>
    <col min="2051" max="2051" width="0" style="219" hidden="1" customWidth="1"/>
    <col min="2052" max="2052" width="17.7109375" style="219" customWidth="1"/>
    <col min="2053" max="2053" width="16.42578125" style="219" customWidth="1"/>
    <col min="2054" max="2054" width="15.42578125" style="219" customWidth="1"/>
    <col min="2055" max="2304" width="9.140625" style="219"/>
    <col min="2305" max="2305" width="21" style="219" customWidth="1"/>
    <col min="2306" max="2306" width="80" style="219" customWidth="1"/>
    <col min="2307" max="2307" width="0" style="219" hidden="1" customWidth="1"/>
    <col min="2308" max="2308" width="17.7109375" style="219" customWidth="1"/>
    <col min="2309" max="2309" width="16.42578125" style="219" customWidth="1"/>
    <col min="2310" max="2310" width="15.42578125" style="219" customWidth="1"/>
    <col min="2311" max="2560" width="9.140625" style="219"/>
    <col min="2561" max="2561" width="21" style="219" customWidth="1"/>
    <col min="2562" max="2562" width="80" style="219" customWidth="1"/>
    <col min="2563" max="2563" width="0" style="219" hidden="1" customWidth="1"/>
    <col min="2564" max="2564" width="17.7109375" style="219" customWidth="1"/>
    <col min="2565" max="2565" width="16.42578125" style="219" customWidth="1"/>
    <col min="2566" max="2566" width="15.42578125" style="219" customWidth="1"/>
    <col min="2567" max="2816" width="9.140625" style="219"/>
    <col min="2817" max="2817" width="21" style="219" customWidth="1"/>
    <col min="2818" max="2818" width="80" style="219" customWidth="1"/>
    <col min="2819" max="2819" width="0" style="219" hidden="1" customWidth="1"/>
    <col min="2820" max="2820" width="17.7109375" style="219" customWidth="1"/>
    <col min="2821" max="2821" width="16.42578125" style="219" customWidth="1"/>
    <col min="2822" max="2822" width="15.42578125" style="219" customWidth="1"/>
    <col min="2823" max="3072" width="9.140625" style="219"/>
    <col min="3073" max="3073" width="21" style="219" customWidth="1"/>
    <col min="3074" max="3074" width="80" style="219" customWidth="1"/>
    <col min="3075" max="3075" width="0" style="219" hidden="1" customWidth="1"/>
    <col min="3076" max="3076" width="17.7109375" style="219" customWidth="1"/>
    <col min="3077" max="3077" width="16.42578125" style="219" customWidth="1"/>
    <col min="3078" max="3078" width="15.42578125" style="219" customWidth="1"/>
    <col min="3079" max="3328" width="9.140625" style="219"/>
    <col min="3329" max="3329" width="21" style="219" customWidth="1"/>
    <col min="3330" max="3330" width="80" style="219" customWidth="1"/>
    <col min="3331" max="3331" width="0" style="219" hidden="1" customWidth="1"/>
    <col min="3332" max="3332" width="17.7109375" style="219" customWidth="1"/>
    <col min="3333" max="3333" width="16.42578125" style="219" customWidth="1"/>
    <col min="3334" max="3334" width="15.42578125" style="219" customWidth="1"/>
    <col min="3335" max="3584" width="9.140625" style="219"/>
    <col min="3585" max="3585" width="21" style="219" customWidth="1"/>
    <col min="3586" max="3586" width="80" style="219" customWidth="1"/>
    <col min="3587" max="3587" width="0" style="219" hidden="1" customWidth="1"/>
    <col min="3588" max="3588" width="17.7109375" style="219" customWidth="1"/>
    <col min="3589" max="3589" width="16.42578125" style="219" customWidth="1"/>
    <col min="3590" max="3590" width="15.42578125" style="219" customWidth="1"/>
    <col min="3591" max="3840" width="9.140625" style="219"/>
    <col min="3841" max="3841" width="21" style="219" customWidth="1"/>
    <col min="3842" max="3842" width="80" style="219" customWidth="1"/>
    <col min="3843" max="3843" width="0" style="219" hidden="1" customWidth="1"/>
    <col min="3844" max="3844" width="17.7109375" style="219" customWidth="1"/>
    <col min="3845" max="3845" width="16.42578125" style="219" customWidth="1"/>
    <col min="3846" max="3846" width="15.42578125" style="219" customWidth="1"/>
    <col min="3847" max="4096" width="9.140625" style="219"/>
    <col min="4097" max="4097" width="21" style="219" customWidth="1"/>
    <col min="4098" max="4098" width="80" style="219" customWidth="1"/>
    <col min="4099" max="4099" width="0" style="219" hidden="1" customWidth="1"/>
    <col min="4100" max="4100" width="17.7109375" style="219" customWidth="1"/>
    <col min="4101" max="4101" width="16.42578125" style="219" customWidth="1"/>
    <col min="4102" max="4102" width="15.42578125" style="219" customWidth="1"/>
    <col min="4103" max="4352" width="9.140625" style="219"/>
    <col min="4353" max="4353" width="21" style="219" customWidth="1"/>
    <col min="4354" max="4354" width="80" style="219" customWidth="1"/>
    <col min="4355" max="4355" width="0" style="219" hidden="1" customWidth="1"/>
    <col min="4356" max="4356" width="17.7109375" style="219" customWidth="1"/>
    <col min="4357" max="4357" width="16.42578125" style="219" customWidth="1"/>
    <col min="4358" max="4358" width="15.42578125" style="219" customWidth="1"/>
    <col min="4359" max="4608" width="9.140625" style="219"/>
    <col min="4609" max="4609" width="21" style="219" customWidth="1"/>
    <col min="4610" max="4610" width="80" style="219" customWidth="1"/>
    <col min="4611" max="4611" width="0" style="219" hidden="1" customWidth="1"/>
    <col min="4612" max="4612" width="17.7109375" style="219" customWidth="1"/>
    <col min="4613" max="4613" width="16.42578125" style="219" customWidth="1"/>
    <col min="4614" max="4614" width="15.42578125" style="219" customWidth="1"/>
    <col min="4615" max="4864" width="9.140625" style="219"/>
    <col min="4865" max="4865" width="21" style="219" customWidth="1"/>
    <col min="4866" max="4866" width="80" style="219" customWidth="1"/>
    <col min="4867" max="4867" width="0" style="219" hidden="1" customWidth="1"/>
    <col min="4868" max="4868" width="17.7109375" style="219" customWidth="1"/>
    <col min="4869" max="4869" width="16.42578125" style="219" customWidth="1"/>
    <col min="4870" max="4870" width="15.42578125" style="219" customWidth="1"/>
    <col min="4871" max="5120" width="9.140625" style="219"/>
    <col min="5121" max="5121" width="21" style="219" customWidth="1"/>
    <col min="5122" max="5122" width="80" style="219" customWidth="1"/>
    <col min="5123" max="5123" width="0" style="219" hidden="1" customWidth="1"/>
    <col min="5124" max="5124" width="17.7109375" style="219" customWidth="1"/>
    <col min="5125" max="5125" width="16.42578125" style="219" customWidth="1"/>
    <col min="5126" max="5126" width="15.42578125" style="219" customWidth="1"/>
    <col min="5127" max="5376" width="9.140625" style="219"/>
    <col min="5377" max="5377" width="21" style="219" customWidth="1"/>
    <col min="5378" max="5378" width="80" style="219" customWidth="1"/>
    <col min="5379" max="5379" width="0" style="219" hidden="1" customWidth="1"/>
    <col min="5380" max="5380" width="17.7109375" style="219" customWidth="1"/>
    <col min="5381" max="5381" width="16.42578125" style="219" customWidth="1"/>
    <col min="5382" max="5382" width="15.42578125" style="219" customWidth="1"/>
    <col min="5383" max="5632" width="9.140625" style="219"/>
    <col min="5633" max="5633" width="21" style="219" customWidth="1"/>
    <col min="5634" max="5634" width="80" style="219" customWidth="1"/>
    <col min="5635" max="5635" width="0" style="219" hidden="1" customWidth="1"/>
    <col min="5636" max="5636" width="17.7109375" style="219" customWidth="1"/>
    <col min="5637" max="5637" width="16.42578125" style="219" customWidth="1"/>
    <col min="5638" max="5638" width="15.42578125" style="219" customWidth="1"/>
    <col min="5639" max="5888" width="9.140625" style="219"/>
    <col min="5889" max="5889" width="21" style="219" customWidth="1"/>
    <col min="5890" max="5890" width="80" style="219" customWidth="1"/>
    <col min="5891" max="5891" width="0" style="219" hidden="1" customWidth="1"/>
    <col min="5892" max="5892" width="17.7109375" style="219" customWidth="1"/>
    <col min="5893" max="5893" width="16.42578125" style="219" customWidth="1"/>
    <col min="5894" max="5894" width="15.42578125" style="219" customWidth="1"/>
    <col min="5895" max="6144" width="9.140625" style="219"/>
    <col min="6145" max="6145" width="21" style="219" customWidth="1"/>
    <col min="6146" max="6146" width="80" style="219" customWidth="1"/>
    <col min="6147" max="6147" width="0" style="219" hidden="1" customWidth="1"/>
    <col min="6148" max="6148" width="17.7109375" style="219" customWidth="1"/>
    <col min="6149" max="6149" width="16.42578125" style="219" customWidth="1"/>
    <col min="6150" max="6150" width="15.42578125" style="219" customWidth="1"/>
    <col min="6151" max="6400" width="9.140625" style="219"/>
    <col min="6401" max="6401" width="21" style="219" customWidth="1"/>
    <col min="6402" max="6402" width="80" style="219" customWidth="1"/>
    <col min="6403" max="6403" width="0" style="219" hidden="1" customWidth="1"/>
    <col min="6404" max="6404" width="17.7109375" style="219" customWidth="1"/>
    <col min="6405" max="6405" width="16.42578125" style="219" customWidth="1"/>
    <col min="6406" max="6406" width="15.42578125" style="219" customWidth="1"/>
    <col min="6407" max="6656" width="9.140625" style="219"/>
    <col min="6657" max="6657" width="21" style="219" customWidth="1"/>
    <col min="6658" max="6658" width="80" style="219" customWidth="1"/>
    <col min="6659" max="6659" width="0" style="219" hidden="1" customWidth="1"/>
    <col min="6660" max="6660" width="17.7109375" style="219" customWidth="1"/>
    <col min="6661" max="6661" width="16.42578125" style="219" customWidth="1"/>
    <col min="6662" max="6662" width="15.42578125" style="219" customWidth="1"/>
    <col min="6663" max="6912" width="9.140625" style="219"/>
    <col min="6913" max="6913" width="21" style="219" customWidth="1"/>
    <col min="6914" max="6914" width="80" style="219" customWidth="1"/>
    <col min="6915" max="6915" width="0" style="219" hidden="1" customWidth="1"/>
    <col min="6916" max="6916" width="17.7109375" style="219" customWidth="1"/>
    <col min="6917" max="6917" width="16.42578125" style="219" customWidth="1"/>
    <col min="6918" max="6918" width="15.42578125" style="219" customWidth="1"/>
    <col min="6919" max="7168" width="9.140625" style="219"/>
    <col min="7169" max="7169" width="21" style="219" customWidth="1"/>
    <col min="7170" max="7170" width="80" style="219" customWidth="1"/>
    <col min="7171" max="7171" width="0" style="219" hidden="1" customWidth="1"/>
    <col min="7172" max="7172" width="17.7109375" style="219" customWidth="1"/>
    <col min="7173" max="7173" width="16.42578125" style="219" customWidth="1"/>
    <col min="7174" max="7174" width="15.42578125" style="219" customWidth="1"/>
    <col min="7175" max="7424" width="9.140625" style="219"/>
    <col min="7425" max="7425" width="21" style="219" customWidth="1"/>
    <col min="7426" max="7426" width="80" style="219" customWidth="1"/>
    <col min="7427" max="7427" width="0" style="219" hidden="1" customWidth="1"/>
    <col min="7428" max="7428" width="17.7109375" style="219" customWidth="1"/>
    <col min="7429" max="7429" width="16.42578125" style="219" customWidth="1"/>
    <col min="7430" max="7430" width="15.42578125" style="219" customWidth="1"/>
    <col min="7431" max="7680" width="9.140625" style="219"/>
    <col min="7681" max="7681" width="21" style="219" customWidth="1"/>
    <col min="7682" max="7682" width="80" style="219" customWidth="1"/>
    <col min="7683" max="7683" width="0" style="219" hidden="1" customWidth="1"/>
    <col min="7684" max="7684" width="17.7109375" style="219" customWidth="1"/>
    <col min="7685" max="7685" width="16.42578125" style="219" customWidth="1"/>
    <col min="7686" max="7686" width="15.42578125" style="219" customWidth="1"/>
    <col min="7687" max="7936" width="9.140625" style="219"/>
    <col min="7937" max="7937" width="21" style="219" customWidth="1"/>
    <col min="7938" max="7938" width="80" style="219" customWidth="1"/>
    <col min="7939" max="7939" width="0" style="219" hidden="1" customWidth="1"/>
    <col min="7940" max="7940" width="17.7109375" style="219" customWidth="1"/>
    <col min="7941" max="7941" width="16.42578125" style="219" customWidth="1"/>
    <col min="7942" max="7942" width="15.42578125" style="219" customWidth="1"/>
    <col min="7943" max="8192" width="9.140625" style="219"/>
    <col min="8193" max="8193" width="21" style="219" customWidth="1"/>
    <col min="8194" max="8194" width="80" style="219" customWidth="1"/>
    <col min="8195" max="8195" width="0" style="219" hidden="1" customWidth="1"/>
    <col min="8196" max="8196" width="17.7109375" style="219" customWidth="1"/>
    <col min="8197" max="8197" width="16.42578125" style="219" customWidth="1"/>
    <col min="8198" max="8198" width="15.42578125" style="219" customWidth="1"/>
    <col min="8199" max="8448" width="9.140625" style="219"/>
    <col min="8449" max="8449" width="21" style="219" customWidth="1"/>
    <col min="8450" max="8450" width="80" style="219" customWidth="1"/>
    <col min="8451" max="8451" width="0" style="219" hidden="1" customWidth="1"/>
    <col min="8452" max="8452" width="17.7109375" style="219" customWidth="1"/>
    <col min="8453" max="8453" width="16.42578125" style="219" customWidth="1"/>
    <col min="8454" max="8454" width="15.42578125" style="219" customWidth="1"/>
    <col min="8455" max="8704" width="9.140625" style="219"/>
    <col min="8705" max="8705" width="21" style="219" customWidth="1"/>
    <col min="8706" max="8706" width="80" style="219" customWidth="1"/>
    <col min="8707" max="8707" width="0" style="219" hidden="1" customWidth="1"/>
    <col min="8708" max="8708" width="17.7109375" style="219" customWidth="1"/>
    <col min="8709" max="8709" width="16.42578125" style="219" customWidth="1"/>
    <col min="8710" max="8710" width="15.42578125" style="219" customWidth="1"/>
    <col min="8711" max="8960" width="9.140625" style="219"/>
    <col min="8961" max="8961" width="21" style="219" customWidth="1"/>
    <col min="8962" max="8962" width="80" style="219" customWidth="1"/>
    <col min="8963" max="8963" width="0" style="219" hidden="1" customWidth="1"/>
    <col min="8964" max="8964" width="17.7109375" style="219" customWidth="1"/>
    <col min="8965" max="8965" width="16.42578125" style="219" customWidth="1"/>
    <col min="8966" max="8966" width="15.42578125" style="219" customWidth="1"/>
    <col min="8967" max="9216" width="9.140625" style="219"/>
    <col min="9217" max="9217" width="21" style="219" customWidth="1"/>
    <col min="9218" max="9218" width="80" style="219" customWidth="1"/>
    <col min="9219" max="9219" width="0" style="219" hidden="1" customWidth="1"/>
    <col min="9220" max="9220" width="17.7109375" style="219" customWidth="1"/>
    <col min="9221" max="9221" width="16.42578125" style="219" customWidth="1"/>
    <col min="9222" max="9222" width="15.42578125" style="219" customWidth="1"/>
    <col min="9223" max="9472" width="9.140625" style="219"/>
    <col min="9473" max="9473" width="21" style="219" customWidth="1"/>
    <col min="9474" max="9474" width="80" style="219" customWidth="1"/>
    <col min="9475" max="9475" width="0" style="219" hidden="1" customWidth="1"/>
    <col min="9476" max="9476" width="17.7109375" style="219" customWidth="1"/>
    <col min="9477" max="9477" width="16.42578125" style="219" customWidth="1"/>
    <col min="9478" max="9478" width="15.42578125" style="219" customWidth="1"/>
    <col min="9479" max="9728" width="9.140625" style="219"/>
    <col min="9729" max="9729" width="21" style="219" customWidth="1"/>
    <col min="9730" max="9730" width="80" style="219" customWidth="1"/>
    <col min="9731" max="9731" width="0" style="219" hidden="1" customWidth="1"/>
    <col min="9732" max="9732" width="17.7109375" style="219" customWidth="1"/>
    <col min="9733" max="9733" width="16.42578125" style="219" customWidth="1"/>
    <col min="9734" max="9734" width="15.42578125" style="219" customWidth="1"/>
    <col min="9735" max="9984" width="9.140625" style="219"/>
    <col min="9985" max="9985" width="21" style="219" customWidth="1"/>
    <col min="9986" max="9986" width="80" style="219" customWidth="1"/>
    <col min="9987" max="9987" width="0" style="219" hidden="1" customWidth="1"/>
    <col min="9988" max="9988" width="17.7109375" style="219" customWidth="1"/>
    <col min="9989" max="9989" width="16.42578125" style="219" customWidth="1"/>
    <col min="9990" max="9990" width="15.42578125" style="219" customWidth="1"/>
    <col min="9991" max="10240" width="9.140625" style="219"/>
    <col min="10241" max="10241" width="21" style="219" customWidth="1"/>
    <col min="10242" max="10242" width="80" style="219" customWidth="1"/>
    <col min="10243" max="10243" width="0" style="219" hidden="1" customWidth="1"/>
    <col min="10244" max="10244" width="17.7109375" style="219" customWidth="1"/>
    <col min="10245" max="10245" width="16.42578125" style="219" customWidth="1"/>
    <col min="10246" max="10246" width="15.42578125" style="219" customWidth="1"/>
    <col min="10247" max="10496" width="9.140625" style="219"/>
    <col min="10497" max="10497" width="21" style="219" customWidth="1"/>
    <col min="10498" max="10498" width="80" style="219" customWidth="1"/>
    <col min="10499" max="10499" width="0" style="219" hidden="1" customWidth="1"/>
    <col min="10500" max="10500" width="17.7109375" style="219" customWidth="1"/>
    <col min="10501" max="10501" width="16.42578125" style="219" customWidth="1"/>
    <col min="10502" max="10502" width="15.42578125" style="219" customWidth="1"/>
    <col min="10503" max="10752" width="9.140625" style="219"/>
    <col min="10753" max="10753" width="21" style="219" customWidth="1"/>
    <col min="10754" max="10754" width="80" style="219" customWidth="1"/>
    <col min="10755" max="10755" width="0" style="219" hidden="1" customWidth="1"/>
    <col min="10756" max="10756" width="17.7109375" style="219" customWidth="1"/>
    <col min="10757" max="10757" width="16.42578125" style="219" customWidth="1"/>
    <col min="10758" max="10758" width="15.42578125" style="219" customWidth="1"/>
    <col min="10759" max="11008" width="9.140625" style="219"/>
    <col min="11009" max="11009" width="21" style="219" customWidth="1"/>
    <col min="11010" max="11010" width="80" style="219" customWidth="1"/>
    <col min="11011" max="11011" width="0" style="219" hidden="1" customWidth="1"/>
    <col min="11012" max="11012" width="17.7109375" style="219" customWidth="1"/>
    <col min="11013" max="11013" width="16.42578125" style="219" customWidth="1"/>
    <col min="11014" max="11014" width="15.42578125" style="219" customWidth="1"/>
    <col min="11015" max="11264" width="9.140625" style="219"/>
    <col min="11265" max="11265" width="21" style="219" customWidth="1"/>
    <col min="11266" max="11266" width="80" style="219" customWidth="1"/>
    <col min="11267" max="11267" width="0" style="219" hidden="1" customWidth="1"/>
    <col min="11268" max="11268" width="17.7109375" style="219" customWidth="1"/>
    <col min="11269" max="11269" width="16.42578125" style="219" customWidth="1"/>
    <col min="11270" max="11270" width="15.42578125" style="219" customWidth="1"/>
    <col min="11271" max="11520" width="9.140625" style="219"/>
    <col min="11521" max="11521" width="21" style="219" customWidth="1"/>
    <col min="11522" max="11522" width="80" style="219" customWidth="1"/>
    <col min="11523" max="11523" width="0" style="219" hidden="1" customWidth="1"/>
    <col min="11524" max="11524" width="17.7109375" style="219" customWidth="1"/>
    <col min="11525" max="11525" width="16.42578125" style="219" customWidth="1"/>
    <col min="11526" max="11526" width="15.42578125" style="219" customWidth="1"/>
    <col min="11527" max="11776" width="9.140625" style="219"/>
    <col min="11777" max="11777" width="21" style="219" customWidth="1"/>
    <col min="11778" max="11778" width="80" style="219" customWidth="1"/>
    <col min="11779" max="11779" width="0" style="219" hidden="1" customWidth="1"/>
    <col min="11780" max="11780" width="17.7109375" style="219" customWidth="1"/>
    <col min="11781" max="11781" width="16.42578125" style="219" customWidth="1"/>
    <col min="11782" max="11782" width="15.42578125" style="219" customWidth="1"/>
    <col min="11783" max="12032" width="9.140625" style="219"/>
    <col min="12033" max="12033" width="21" style="219" customWidth="1"/>
    <col min="12034" max="12034" width="80" style="219" customWidth="1"/>
    <col min="12035" max="12035" width="0" style="219" hidden="1" customWidth="1"/>
    <col min="12036" max="12036" width="17.7109375" style="219" customWidth="1"/>
    <col min="12037" max="12037" width="16.42578125" style="219" customWidth="1"/>
    <col min="12038" max="12038" width="15.42578125" style="219" customWidth="1"/>
    <col min="12039" max="12288" width="9.140625" style="219"/>
    <col min="12289" max="12289" width="21" style="219" customWidth="1"/>
    <col min="12290" max="12290" width="80" style="219" customWidth="1"/>
    <col min="12291" max="12291" width="0" style="219" hidden="1" customWidth="1"/>
    <col min="12292" max="12292" width="17.7109375" style="219" customWidth="1"/>
    <col min="12293" max="12293" width="16.42578125" style="219" customWidth="1"/>
    <col min="12294" max="12294" width="15.42578125" style="219" customWidth="1"/>
    <col min="12295" max="12544" width="9.140625" style="219"/>
    <col min="12545" max="12545" width="21" style="219" customWidth="1"/>
    <col min="12546" max="12546" width="80" style="219" customWidth="1"/>
    <col min="12547" max="12547" width="0" style="219" hidden="1" customWidth="1"/>
    <col min="12548" max="12548" width="17.7109375" style="219" customWidth="1"/>
    <col min="12549" max="12549" width="16.42578125" style="219" customWidth="1"/>
    <col min="12550" max="12550" width="15.42578125" style="219" customWidth="1"/>
    <col min="12551" max="12800" width="9.140625" style="219"/>
    <col min="12801" max="12801" width="21" style="219" customWidth="1"/>
    <col min="12802" max="12802" width="80" style="219" customWidth="1"/>
    <col min="12803" max="12803" width="0" style="219" hidden="1" customWidth="1"/>
    <col min="12804" max="12804" width="17.7109375" style="219" customWidth="1"/>
    <col min="12805" max="12805" width="16.42578125" style="219" customWidth="1"/>
    <col min="12806" max="12806" width="15.42578125" style="219" customWidth="1"/>
    <col min="12807" max="13056" width="9.140625" style="219"/>
    <col min="13057" max="13057" width="21" style="219" customWidth="1"/>
    <col min="13058" max="13058" width="80" style="219" customWidth="1"/>
    <col min="13059" max="13059" width="0" style="219" hidden="1" customWidth="1"/>
    <col min="13060" max="13060" width="17.7109375" style="219" customWidth="1"/>
    <col min="13061" max="13061" width="16.42578125" style="219" customWidth="1"/>
    <col min="13062" max="13062" width="15.42578125" style="219" customWidth="1"/>
    <col min="13063" max="13312" width="9.140625" style="219"/>
    <col min="13313" max="13313" width="21" style="219" customWidth="1"/>
    <col min="13314" max="13314" width="80" style="219" customWidth="1"/>
    <col min="13315" max="13315" width="0" style="219" hidden="1" customWidth="1"/>
    <col min="13316" max="13316" width="17.7109375" style="219" customWidth="1"/>
    <col min="13317" max="13317" width="16.42578125" style="219" customWidth="1"/>
    <col min="13318" max="13318" width="15.42578125" style="219" customWidth="1"/>
    <col min="13319" max="13568" width="9.140625" style="219"/>
    <col min="13569" max="13569" width="21" style="219" customWidth="1"/>
    <col min="13570" max="13570" width="80" style="219" customWidth="1"/>
    <col min="13571" max="13571" width="0" style="219" hidden="1" customWidth="1"/>
    <col min="13572" max="13572" width="17.7109375" style="219" customWidth="1"/>
    <col min="13573" max="13573" width="16.42578125" style="219" customWidth="1"/>
    <col min="13574" max="13574" width="15.42578125" style="219" customWidth="1"/>
    <col min="13575" max="13824" width="9.140625" style="219"/>
    <col min="13825" max="13825" width="21" style="219" customWidth="1"/>
    <col min="13826" max="13826" width="80" style="219" customWidth="1"/>
    <col min="13827" max="13827" width="0" style="219" hidden="1" customWidth="1"/>
    <col min="13828" max="13828" width="17.7109375" style="219" customWidth="1"/>
    <col min="13829" max="13829" width="16.42578125" style="219" customWidth="1"/>
    <col min="13830" max="13830" width="15.42578125" style="219" customWidth="1"/>
    <col min="13831" max="14080" width="9.140625" style="219"/>
    <col min="14081" max="14081" width="21" style="219" customWidth="1"/>
    <col min="14082" max="14082" width="80" style="219" customWidth="1"/>
    <col min="14083" max="14083" width="0" style="219" hidden="1" customWidth="1"/>
    <col min="14084" max="14084" width="17.7109375" style="219" customWidth="1"/>
    <col min="14085" max="14085" width="16.42578125" style="219" customWidth="1"/>
    <col min="14086" max="14086" width="15.42578125" style="219" customWidth="1"/>
    <col min="14087" max="14336" width="9.140625" style="219"/>
    <col min="14337" max="14337" width="21" style="219" customWidth="1"/>
    <col min="14338" max="14338" width="80" style="219" customWidth="1"/>
    <col min="14339" max="14339" width="0" style="219" hidden="1" customWidth="1"/>
    <col min="14340" max="14340" width="17.7109375" style="219" customWidth="1"/>
    <col min="14341" max="14341" width="16.42578125" style="219" customWidth="1"/>
    <col min="14342" max="14342" width="15.42578125" style="219" customWidth="1"/>
    <col min="14343" max="14592" width="9.140625" style="219"/>
    <col min="14593" max="14593" width="21" style="219" customWidth="1"/>
    <col min="14594" max="14594" width="80" style="219" customWidth="1"/>
    <col min="14595" max="14595" width="0" style="219" hidden="1" customWidth="1"/>
    <col min="14596" max="14596" width="17.7109375" style="219" customWidth="1"/>
    <col min="14597" max="14597" width="16.42578125" style="219" customWidth="1"/>
    <col min="14598" max="14598" width="15.42578125" style="219" customWidth="1"/>
    <col min="14599" max="14848" width="9.140625" style="219"/>
    <col min="14849" max="14849" width="21" style="219" customWidth="1"/>
    <col min="14850" max="14850" width="80" style="219" customWidth="1"/>
    <col min="14851" max="14851" width="0" style="219" hidden="1" customWidth="1"/>
    <col min="14852" max="14852" width="17.7109375" style="219" customWidth="1"/>
    <col min="14853" max="14853" width="16.42578125" style="219" customWidth="1"/>
    <col min="14854" max="14854" width="15.42578125" style="219" customWidth="1"/>
    <col min="14855" max="15104" width="9.140625" style="219"/>
    <col min="15105" max="15105" width="21" style="219" customWidth="1"/>
    <col min="15106" max="15106" width="80" style="219" customWidth="1"/>
    <col min="15107" max="15107" width="0" style="219" hidden="1" customWidth="1"/>
    <col min="15108" max="15108" width="17.7109375" style="219" customWidth="1"/>
    <col min="15109" max="15109" width="16.42578125" style="219" customWidth="1"/>
    <col min="15110" max="15110" width="15.42578125" style="219" customWidth="1"/>
    <col min="15111" max="15360" width="9.140625" style="219"/>
    <col min="15361" max="15361" width="21" style="219" customWidth="1"/>
    <col min="15362" max="15362" width="80" style="219" customWidth="1"/>
    <col min="15363" max="15363" width="0" style="219" hidden="1" customWidth="1"/>
    <col min="15364" max="15364" width="17.7109375" style="219" customWidth="1"/>
    <col min="15365" max="15365" width="16.42578125" style="219" customWidth="1"/>
    <col min="15366" max="15366" width="15.42578125" style="219" customWidth="1"/>
    <col min="15367" max="15616" width="9.140625" style="219"/>
    <col min="15617" max="15617" width="21" style="219" customWidth="1"/>
    <col min="15618" max="15618" width="80" style="219" customWidth="1"/>
    <col min="15619" max="15619" width="0" style="219" hidden="1" customWidth="1"/>
    <col min="15620" max="15620" width="17.7109375" style="219" customWidth="1"/>
    <col min="15621" max="15621" width="16.42578125" style="219" customWidth="1"/>
    <col min="15622" max="15622" width="15.42578125" style="219" customWidth="1"/>
    <col min="15623" max="15872" width="9.140625" style="219"/>
    <col min="15873" max="15873" width="21" style="219" customWidth="1"/>
    <col min="15874" max="15874" width="80" style="219" customWidth="1"/>
    <col min="15875" max="15875" width="0" style="219" hidden="1" customWidth="1"/>
    <col min="15876" max="15876" width="17.7109375" style="219" customWidth="1"/>
    <col min="15877" max="15877" width="16.42578125" style="219" customWidth="1"/>
    <col min="15878" max="15878" width="15.42578125" style="219" customWidth="1"/>
    <col min="15879" max="16128" width="9.140625" style="219"/>
    <col min="16129" max="16129" width="21" style="219" customWidth="1"/>
    <col min="16130" max="16130" width="80" style="219" customWidth="1"/>
    <col min="16131" max="16131" width="0" style="219" hidden="1" customWidth="1"/>
    <col min="16132" max="16132" width="17.7109375" style="219" customWidth="1"/>
    <col min="16133" max="16133" width="16.42578125" style="219" customWidth="1"/>
    <col min="16134" max="16134" width="15.42578125" style="219" customWidth="1"/>
    <col min="16135" max="16384" width="9.140625" style="219"/>
  </cols>
  <sheetData>
    <row r="1" spans="1:6" ht="63.75" customHeight="1" x14ac:dyDescent="0.25">
      <c r="A1" s="283" t="s">
        <v>640</v>
      </c>
      <c r="B1" s="283"/>
      <c r="C1" s="283"/>
      <c r="D1" s="283"/>
      <c r="E1" s="235"/>
      <c r="F1" s="235"/>
    </row>
    <row r="2" spans="1:6" ht="9.75" customHeight="1" x14ac:dyDescent="0.25">
      <c r="A2" s="263"/>
      <c r="B2" s="263"/>
      <c r="C2" s="263"/>
      <c r="D2" s="263"/>
      <c r="E2" s="235"/>
      <c r="F2" s="235"/>
    </row>
    <row r="3" spans="1:6" ht="63.75" customHeight="1" x14ac:dyDescent="0.25">
      <c r="A3" s="283" t="s">
        <v>623</v>
      </c>
      <c r="B3" s="283"/>
      <c r="C3" s="283"/>
      <c r="D3" s="283"/>
      <c r="E3" s="235"/>
      <c r="F3" s="235"/>
    </row>
    <row r="4" spans="1:6" ht="29.25" customHeight="1" x14ac:dyDescent="0.25">
      <c r="A4" s="284" t="s">
        <v>0</v>
      </c>
      <c r="B4" s="284"/>
      <c r="C4" s="284"/>
      <c r="D4" s="284"/>
      <c r="E4" s="236"/>
      <c r="F4" s="236"/>
    </row>
    <row r="5" spans="1:6" ht="14.25" customHeight="1" x14ac:dyDescent="0.25">
      <c r="A5" s="285" t="s">
        <v>1</v>
      </c>
      <c r="B5" s="286"/>
      <c r="C5" s="286"/>
      <c r="D5" s="286"/>
      <c r="E5" s="236"/>
      <c r="F5" s="236"/>
    </row>
    <row r="6" spans="1:6" s="239" customFormat="1" ht="45" customHeight="1" x14ac:dyDescent="0.25">
      <c r="A6" s="213" t="s">
        <v>2</v>
      </c>
      <c r="B6" s="259" t="s">
        <v>3</v>
      </c>
      <c r="C6" s="237" t="s">
        <v>607</v>
      </c>
      <c r="D6" s="213" t="s">
        <v>612</v>
      </c>
      <c r="E6" s="238"/>
      <c r="F6" s="238"/>
    </row>
    <row r="7" spans="1:6" ht="14.25" customHeight="1" x14ac:dyDescent="0.25">
      <c r="A7" s="240" t="s">
        <v>5</v>
      </c>
      <c r="B7" s="259" t="s">
        <v>6</v>
      </c>
      <c r="C7" s="256">
        <f>SUM(C8,C13,C22,C28,C24,C12,C31,C32,C33,C11,C27,C34)</f>
        <v>774300</v>
      </c>
      <c r="D7" s="256">
        <f>SUM(D8,D13,D22,D28,D24,D12,D31,D32,D33,D11,D27,D34)</f>
        <v>22169300</v>
      </c>
      <c r="E7" s="241"/>
    </row>
    <row r="8" spans="1:6" x14ac:dyDescent="0.25">
      <c r="A8" s="217" t="s">
        <v>7</v>
      </c>
      <c r="B8" s="218" t="s">
        <v>8</v>
      </c>
      <c r="C8" s="257">
        <f>C9</f>
        <v>824000</v>
      </c>
      <c r="D8" s="257">
        <f>D9+D10</f>
        <v>10164000</v>
      </c>
      <c r="F8" s="243"/>
    </row>
    <row r="9" spans="1:6" ht="70.5" customHeight="1" x14ac:dyDescent="0.25">
      <c r="A9" s="217" t="s">
        <v>9</v>
      </c>
      <c r="B9" s="218" t="s">
        <v>10</v>
      </c>
      <c r="C9" s="257">
        <f>D9-9340000</f>
        <v>824000</v>
      </c>
      <c r="D9" s="257">
        <v>10164000</v>
      </c>
    </row>
    <row r="10" spans="1:6" ht="29.25" hidden="1" customHeight="1" x14ac:dyDescent="0.25">
      <c r="A10" s="217" t="s">
        <v>11</v>
      </c>
      <c r="B10" s="218" t="s">
        <v>12</v>
      </c>
      <c r="C10" s="257">
        <f>D10-6901000</f>
        <v>-6901000</v>
      </c>
      <c r="D10" s="257"/>
    </row>
    <row r="11" spans="1:6" ht="33.75" customHeight="1" x14ac:dyDescent="0.25">
      <c r="A11" s="217" t="s">
        <v>13</v>
      </c>
      <c r="B11" s="218" t="s">
        <v>14</v>
      </c>
      <c r="C11" s="257">
        <f>D11-6074600</f>
        <v>99500</v>
      </c>
      <c r="D11" s="257">
        <v>6174100</v>
      </c>
      <c r="E11" s="243"/>
    </row>
    <row r="12" spans="1:6" hidden="1" x14ac:dyDescent="0.25">
      <c r="A12" s="217" t="s">
        <v>15</v>
      </c>
      <c r="B12" s="218" t="s">
        <v>16</v>
      </c>
      <c r="C12" s="257"/>
      <c r="D12" s="257"/>
    </row>
    <row r="13" spans="1:6" x14ac:dyDescent="0.25">
      <c r="A13" s="217" t="s">
        <v>17</v>
      </c>
      <c r="B13" s="218" t="s">
        <v>18</v>
      </c>
      <c r="C13" s="257">
        <f>SUM(C14,C19,C16)</f>
        <v>-142700</v>
      </c>
      <c r="D13" s="257">
        <f>SUM(D14,D19,D16)</f>
        <v>3073700</v>
      </c>
    </row>
    <row r="14" spans="1:6" ht="15.75" customHeight="1" x14ac:dyDescent="0.25">
      <c r="A14" s="244" t="s">
        <v>19</v>
      </c>
      <c r="B14" s="260" t="s">
        <v>20</v>
      </c>
      <c r="C14" s="257">
        <f>SUM(C15)</f>
        <v>-244300</v>
      </c>
      <c r="D14" s="257">
        <f>D15</f>
        <v>1402200</v>
      </c>
    </row>
    <row r="15" spans="1:6" ht="53.25" customHeight="1" x14ac:dyDescent="0.25">
      <c r="A15" s="217" t="s">
        <v>21</v>
      </c>
      <c r="B15" s="218" t="s">
        <v>22</v>
      </c>
      <c r="C15" s="257">
        <f>D15-1646500</f>
        <v>-244300</v>
      </c>
      <c r="D15" s="257">
        <v>1402200</v>
      </c>
    </row>
    <row r="16" spans="1:6" ht="15" customHeight="1" x14ac:dyDescent="0.25">
      <c r="A16" s="244" t="s">
        <v>23</v>
      </c>
      <c r="B16" s="260" t="s">
        <v>24</v>
      </c>
      <c r="C16" s="257">
        <f>SUM(C17,C18)</f>
        <v>800</v>
      </c>
      <c r="D16" s="257">
        <f>SUM(D17,D18)</f>
        <v>152500</v>
      </c>
    </row>
    <row r="17" spans="1:4" ht="18" customHeight="1" x14ac:dyDescent="0.25">
      <c r="A17" s="217" t="s">
        <v>25</v>
      </c>
      <c r="B17" s="218" t="s">
        <v>26</v>
      </c>
      <c r="C17" s="257">
        <f>D17-23000</f>
        <v>0</v>
      </c>
      <c r="D17" s="257">
        <v>23000</v>
      </c>
    </row>
    <row r="18" spans="1:4" ht="20.25" customHeight="1" x14ac:dyDescent="0.25">
      <c r="A18" s="217" t="s">
        <v>27</v>
      </c>
      <c r="B18" s="218" t="s">
        <v>28</v>
      </c>
      <c r="C18" s="257">
        <f>D18-128700</f>
        <v>800</v>
      </c>
      <c r="D18" s="257">
        <v>129500</v>
      </c>
    </row>
    <row r="19" spans="1:4" ht="15" customHeight="1" x14ac:dyDescent="0.25">
      <c r="A19" s="244" t="s">
        <v>29</v>
      </c>
      <c r="B19" s="260" t="s">
        <v>30</v>
      </c>
      <c r="C19" s="257">
        <f>SUM(C20,C21)</f>
        <v>100800</v>
      </c>
      <c r="D19" s="257">
        <f>SUM(D20,D21)</f>
        <v>1519000</v>
      </c>
    </row>
    <row r="20" spans="1:4" ht="42.75" customHeight="1" x14ac:dyDescent="0.25">
      <c r="A20" s="217" t="s">
        <v>31</v>
      </c>
      <c r="B20" s="218" t="s">
        <v>32</v>
      </c>
      <c r="C20" s="257">
        <f>D20-1100000</f>
        <v>0</v>
      </c>
      <c r="D20" s="257">
        <v>1100000</v>
      </c>
    </row>
    <row r="21" spans="1:4" ht="42" customHeight="1" x14ac:dyDescent="0.25">
      <c r="A21" s="217" t="s">
        <v>33</v>
      </c>
      <c r="B21" s="218" t="s">
        <v>34</v>
      </c>
      <c r="C21" s="257">
        <f>D21-318200</f>
        <v>100800</v>
      </c>
      <c r="D21" s="257">
        <v>419000</v>
      </c>
    </row>
    <row r="22" spans="1:4" x14ac:dyDescent="0.25">
      <c r="A22" s="217" t="s">
        <v>35</v>
      </c>
      <c r="B22" s="218" t="s">
        <v>36</v>
      </c>
      <c r="C22" s="257">
        <f>SUM(C23)</f>
        <v>0</v>
      </c>
      <c r="D22" s="257">
        <f>SUM(D23)</f>
        <v>28000</v>
      </c>
    </row>
    <row r="23" spans="1:4" ht="61.5" customHeight="1" x14ac:dyDescent="0.25">
      <c r="A23" s="217" t="s">
        <v>37</v>
      </c>
      <c r="B23" s="218" t="s">
        <v>38</v>
      </c>
      <c r="C23" s="257">
        <f>D23-28000</f>
        <v>0</v>
      </c>
      <c r="D23" s="257">
        <v>28000</v>
      </c>
    </row>
    <row r="24" spans="1:4" ht="31.5" x14ac:dyDescent="0.25">
      <c r="A24" s="217" t="s">
        <v>39</v>
      </c>
      <c r="B24" s="218" t="s">
        <v>40</v>
      </c>
      <c r="C24" s="257">
        <f>SUM(C25,C26)</f>
        <v>0</v>
      </c>
      <c r="D24" s="257">
        <f>SUM(D25,D26)</f>
        <v>2700000</v>
      </c>
    </row>
    <row r="25" spans="1:4" ht="63.75" customHeight="1" x14ac:dyDescent="0.25">
      <c r="A25" s="217" t="s">
        <v>41</v>
      </c>
      <c r="B25" s="218" t="s">
        <v>42</v>
      </c>
      <c r="C25" s="257">
        <f>D25-800000</f>
        <v>0</v>
      </c>
      <c r="D25" s="257">
        <v>800000</v>
      </c>
    </row>
    <row r="26" spans="1:4" ht="65.25" customHeight="1" x14ac:dyDescent="0.25">
      <c r="A26" s="217" t="s">
        <v>43</v>
      </c>
      <c r="B26" s="218" t="s">
        <v>44</v>
      </c>
      <c r="C26" s="257">
        <f>D26-1900000</f>
        <v>0</v>
      </c>
      <c r="D26" s="257">
        <v>1900000</v>
      </c>
    </row>
    <row r="27" spans="1:4" ht="15" hidden="1" customHeight="1" x14ac:dyDescent="0.25">
      <c r="A27" s="217" t="s">
        <v>45</v>
      </c>
      <c r="B27" s="218" t="s">
        <v>46</v>
      </c>
      <c r="C27" s="257"/>
      <c r="D27" s="257"/>
    </row>
    <row r="28" spans="1:4" x14ac:dyDescent="0.25">
      <c r="A28" s="217" t="s">
        <v>47</v>
      </c>
      <c r="B28" s="218" t="s">
        <v>48</v>
      </c>
      <c r="C28" s="257">
        <f>SUM(C30)</f>
        <v>0</v>
      </c>
      <c r="D28" s="257">
        <f>SUM(D29:D30)</f>
        <v>28000</v>
      </c>
    </row>
    <row r="29" spans="1:4" ht="39.75" hidden="1" customHeight="1" x14ac:dyDescent="0.25">
      <c r="A29" s="217" t="s">
        <v>49</v>
      </c>
      <c r="B29" s="218" t="s">
        <v>50</v>
      </c>
      <c r="C29" s="257">
        <f>D29-180000</f>
        <v>-180000</v>
      </c>
      <c r="D29" s="257"/>
    </row>
    <row r="30" spans="1:4" ht="45" customHeight="1" x14ac:dyDescent="0.25">
      <c r="A30" s="217" t="s">
        <v>51</v>
      </c>
      <c r="B30" s="218" t="s">
        <v>52</v>
      </c>
      <c r="C30" s="257">
        <f>D30-28000</f>
        <v>0</v>
      </c>
      <c r="D30" s="257">
        <v>28000</v>
      </c>
    </row>
    <row r="31" spans="1:4" ht="28.5" hidden="1" customHeight="1" x14ac:dyDescent="0.25">
      <c r="A31" s="217" t="s">
        <v>53</v>
      </c>
      <c r="B31" s="218" t="s">
        <v>54</v>
      </c>
      <c r="C31" s="257"/>
      <c r="D31" s="257"/>
    </row>
    <row r="32" spans="1:4" ht="39.75" hidden="1" customHeight="1" x14ac:dyDescent="0.25">
      <c r="A32" s="217" t="s">
        <v>55</v>
      </c>
      <c r="B32" s="218" t="s">
        <v>56</v>
      </c>
      <c r="C32" s="257"/>
      <c r="D32" s="257"/>
    </row>
    <row r="33" spans="1:6" ht="63.75" customHeight="1" x14ac:dyDescent="0.25">
      <c r="A33" s="217" t="s">
        <v>57</v>
      </c>
      <c r="B33" s="218" t="s">
        <v>58</v>
      </c>
      <c r="C33" s="257">
        <f>D33-8000</f>
        <v>-6500</v>
      </c>
      <c r="D33" s="257">
        <v>1500</v>
      </c>
    </row>
    <row r="34" spans="1:6" ht="10.5" hidden="1" customHeight="1" x14ac:dyDescent="0.25">
      <c r="A34" s="217" t="s">
        <v>59</v>
      </c>
      <c r="B34" s="218" t="s">
        <v>60</v>
      </c>
      <c r="C34" s="257"/>
      <c r="D34" s="257"/>
    </row>
    <row r="35" spans="1:6" ht="18" customHeight="1" x14ac:dyDescent="0.25">
      <c r="A35" s="213" t="s">
        <v>61</v>
      </c>
      <c r="B35" s="259" t="s">
        <v>62</v>
      </c>
      <c r="C35" s="256">
        <f>SUM(C36,C56,C58,C57)</f>
        <v>9033143.7599999998</v>
      </c>
      <c r="D35" s="256">
        <f>SUM(D36,D56,D58,D57)</f>
        <v>58138361.039999999</v>
      </c>
      <c r="E35" s="243"/>
    </row>
    <row r="36" spans="1:6" ht="29.25" customHeight="1" x14ac:dyDescent="0.25">
      <c r="A36" s="217" t="s">
        <v>63</v>
      </c>
      <c r="B36" s="218" t="s">
        <v>64</v>
      </c>
      <c r="C36" s="257">
        <f>C37+C49+C55</f>
        <v>9033143.7599999998</v>
      </c>
      <c r="D36" s="257">
        <f>D37+D49+D55</f>
        <v>58138361.039999999</v>
      </c>
    </row>
    <row r="37" spans="1:6" ht="32.25" customHeight="1" x14ac:dyDescent="0.25">
      <c r="A37" s="217" t="s">
        <v>65</v>
      </c>
      <c r="B37" s="218" t="s">
        <v>66</v>
      </c>
      <c r="C37" s="257">
        <f>SUM(C38,C40)</f>
        <v>1164395</v>
      </c>
      <c r="D37" s="257">
        <f>SUM(D38,D40)</f>
        <v>22907231</v>
      </c>
      <c r="E37" s="245"/>
    </row>
    <row r="38" spans="1:6" ht="28.5" customHeight="1" x14ac:dyDescent="0.25">
      <c r="A38" s="217" t="s">
        <v>67</v>
      </c>
      <c r="B38" s="218" t="s">
        <v>68</v>
      </c>
      <c r="C38" s="257">
        <f>SUM(C39)</f>
        <v>1164395</v>
      </c>
      <c r="D38" s="257">
        <f>SUM(D39)</f>
        <v>22907231</v>
      </c>
      <c r="E38" s="245"/>
    </row>
    <row r="39" spans="1:6" ht="32.25" customHeight="1" x14ac:dyDescent="0.25">
      <c r="A39" s="217" t="s">
        <v>69</v>
      </c>
      <c r="B39" s="218" t="s">
        <v>70</v>
      </c>
      <c r="C39" s="258">
        <f>D39-21742836</f>
        <v>1164395</v>
      </c>
      <c r="D39" s="258">
        <v>22907231</v>
      </c>
      <c r="E39" s="243"/>
      <c r="F39" s="243"/>
    </row>
    <row r="40" spans="1:6" hidden="1" x14ac:dyDescent="0.25">
      <c r="A40" s="217" t="s">
        <v>71</v>
      </c>
      <c r="B40" s="218" t="s">
        <v>72</v>
      </c>
      <c r="C40" s="258"/>
      <c r="D40" s="258"/>
      <c r="E40" s="243"/>
      <c r="F40" s="243"/>
    </row>
    <row r="41" spans="1:6" ht="19.5" hidden="1" customHeight="1" x14ac:dyDescent="0.25">
      <c r="A41" s="242" t="s">
        <v>73</v>
      </c>
      <c r="B41" s="218" t="s">
        <v>74</v>
      </c>
      <c r="C41" s="258"/>
      <c r="D41" s="258"/>
      <c r="E41" s="243"/>
      <c r="F41" s="243"/>
    </row>
    <row r="42" spans="1:6" ht="19.5" hidden="1" customHeight="1" x14ac:dyDescent="0.25">
      <c r="A42" s="242" t="s">
        <v>75</v>
      </c>
      <c r="B42" s="218" t="s">
        <v>76</v>
      </c>
      <c r="C42" s="258"/>
      <c r="D42" s="258"/>
      <c r="E42" s="243"/>
      <c r="F42" s="243"/>
    </row>
    <row r="43" spans="1:6" ht="63" hidden="1" x14ac:dyDescent="0.25">
      <c r="A43" s="217" t="s">
        <v>77</v>
      </c>
      <c r="B43" s="218" t="s">
        <v>78</v>
      </c>
      <c r="C43" s="258"/>
      <c r="D43" s="258"/>
      <c r="E43" s="243"/>
      <c r="F43" s="243"/>
    </row>
    <row r="44" spans="1:6" ht="63" hidden="1" x14ac:dyDescent="0.25">
      <c r="A44" s="217" t="s">
        <v>79</v>
      </c>
      <c r="B44" s="218" t="s">
        <v>80</v>
      </c>
      <c r="C44" s="258"/>
      <c r="D44" s="258"/>
      <c r="E44" s="243"/>
      <c r="F44" s="243"/>
    </row>
    <row r="45" spans="1:6" ht="47.25" hidden="1" x14ac:dyDescent="0.25">
      <c r="A45" s="217" t="s">
        <v>81</v>
      </c>
      <c r="B45" s="218" t="s">
        <v>82</v>
      </c>
      <c r="C45" s="258"/>
      <c r="D45" s="258"/>
      <c r="E45" s="243"/>
      <c r="F45" s="243"/>
    </row>
    <row r="46" spans="1:6" ht="47.25" hidden="1" x14ac:dyDescent="0.25">
      <c r="A46" s="217" t="s">
        <v>83</v>
      </c>
      <c r="B46" s="218" t="s">
        <v>84</v>
      </c>
      <c r="C46" s="258"/>
      <c r="D46" s="258"/>
      <c r="E46" s="243"/>
      <c r="F46" s="243"/>
    </row>
    <row r="47" spans="1:6" ht="31.5" hidden="1" x14ac:dyDescent="0.25">
      <c r="A47" s="217" t="s">
        <v>85</v>
      </c>
      <c r="B47" s="218" t="s">
        <v>86</v>
      </c>
      <c r="C47" s="258"/>
      <c r="D47" s="258"/>
      <c r="E47" s="243"/>
      <c r="F47" s="243"/>
    </row>
    <row r="48" spans="1:6" hidden="1" x14ac:dyDescent="0.25">
      <c r="A48" s="217" t="s">
        <v>87</v>
      </c>
      <c r="B48" s="218" t="s">
        <v>88</v>
      </c>
      <c r="C48" s="258"/>
      <c r="D48" s="258"/>
      <c r="E48" s="243"/>
      <c r="F48" s="243"/>
    </row>
    <row r="49" spans="1:6" ht="32.25" customHeight="1" x14ac:dyDescent="0.25">
      <c r="A49" s="217" t="s">
        <v>89</v>
      </c>
      <c r="B49" s="218" t="s">
        <v>90</v>
      </c>
      <c r="C49" s="258">
        <f>C51+C53+C54+C50</f>
        <v>106346.92000000001</v>
      </c>
      <c r="D49" s="258">
        <f>D51+D53+D54+D50</f>
        <v>795971.25</v>
      </c>
      <c r="E49" s="243"/>
      <c r="F49" s="243"/>
    </row>
    <row r="50" spans="1:6" ht="38.25" customHeight="1" x14ac:dyDescent="0.25">
      <c r="A50" s="217" t="s">
        <v>91</v>
      </c>
      <c r="B50" s="218" t="s">
        <v>92</v>
      </c>
      <c r="C50" s="258">
        <f>D50-59374.71</f>
        <v>-16116.440000000002</v>
      </c>
      <c r="D50" s="258">
        <v>43258.27</v>
      </c>
      <c r="E50" s="243"/>
      <c r="F50" s="243"/>
    </row>
    <row r="51" spans="1:6" ht="39" customHeight="1" x14ac:dyDescent="0.25">
      <c r="A51" s="217" t="s">
        <v>93</v>
      </c>
      <c r="B51" s="218" t="s">
        <v>94</v>
      </c>
      <c r="C51" s="258">
        <f>SUM(C52)</f>
        <v>38263.360000000015</v>
      </c>
      <c r="D51" s="258">
        <f>SUM(D52)</f>
        <v>158012.98000000001</v>
      </c>
      <c r="E51" s="243"/>
      <c r="F51" s="243"/>
    </row>
    <row r="52" spans="1:6" ht="31.5" customHeight="1" x14ac:dyDescent="0.25">
      <c r="A52" s="217" t="s">
        <v>95</v>
      </c>
      <c r="B52" s="218" t="s">
        <v>96</v>
      </c>
      <c r="C52" s="258">
        <f>D52-119749.62</f>
        <v>38263.360000000015</v>
      </c>
      <c r="D52" s="258">
        <v>158012.98000000001</v>
      </c>
      <c r="E52" s="243"/>
      <c r="F52" s="243"/>
    </row>
    <row r="53" spans="1:6" ht="31.5" x14ac:dyDescent="0.25">
      <c r="A53" s="217" t="s">
        <v>97</v>
      </c>
      <c r="B53" s="218" t="s">
        <v>98</v>
      </c>
      <c r="C53" s="258">
        <f>D53-510500</f>
        <v>84200</v>
      </c>
      <c r="D53" s="258">
        <v>594700</v>
      </c>
      <c r="E53" s="243"/>
      <c r="F53" s="243"/>
    </row>
    <row r="54" spans="1:6" ht="19.5" hidden="1" customHeight="1" x14ac:dyDescent="0.25">
      <c r="A54" s="246" t="s">
        <v>99</v>
      </c>
      <c r="B54" s="218" t="s">
        <v>100</v>
      </c>
      <c r="C54" s="258"/>
      <c r="D54" s="258"/>
      <c r="E54" s="243"/>
      <c r="F54" s="243"/>
    </row>
    <row r="55" spans="1:6" ht="30.75" customHeight="1" x14ac:dyDescent="0.25">
      <c r="A55" s="217" t="s">
        <v>101</v>
      </c>
      <c r="B55" s="218" t="s">
        <v>102</v>
      </c>
      <c r="C55" s="257">
        <f>D55-26672756.95</f>
        <v>7762401.8399999999</v>
      </c>
      <c r="D55" s="257">
        <v>34435158.789999999</v>
      </c>
      <c r="E55" s="243"/>
      <c r="F55" s="243"/>
    </row>
    <row r="56" spans="1:6" ht="23.25" hidden="1" customHeight="1" x14ac:dyDescent="0.25">
      <c r="A56" s="217" t="s">
        <v>103</v>
      </c>
      <c r="B56" s="218" t="s">
        <v>104</v>
      </c>
      <c r="C56" s="257"/>
      <c r="D56" s="257"/>
      <c r="E56" s="243"/>
      <c r="F56" s="243"/>
    </row>
    <row r="57" spans="1:6" ht="28.5" hidden="1" customHeight="1" x14ac:dyDescent="0.25">
      <c r="A57" s="217" t="s">
        <v>105</v>
      </c>
      <c r="B57" s="218" t="s">
        <v>106</v>
      </c>
      <c r="C57" s="257"/>
      <c r="D57" s="257"/>
      <c r="E57" s="243"/>
      <c r="F57" s="243"/>
    </row>
    <row r="58" spans="1:6" ht="32.25" hidden="1" customHeight="1" x14ac:dyDescent="0.25">
      <c r="A58" s="217" t="s">
        <v>107</v>
      </c>
      <c r="B58" s="218" t="s">
        <v>108</v>
      </c>
      <c r="C58" s="257"/>
      <c r="D58" s="257"/>
      <c r="E58" s="243"/>
      <c r="F58" s="243"/>
    </row>
    <row r="59" spans="1:6" ht="15" customHeight="1" x14ac:dyDescent="0.25">
      <c r="A59" s="246"/>
      <c r="B59" s="259" t="s">
        <v>109</v>
      </c>
      <c r="C59" s="256">
        <f>C7+C35</f>
        <v>9807443.7599999998</v>
      </c>
      <c r="D59" s="256">
        <f>D7+D35</f>
        <v>80307661.039999992</v>
      </c>
    </row>
    <row r="60" spans="1:6" x14ac:dyDescent="0.25">
      <c r="A60" s="247"/>
      <c r="B60" s="261"/>
      <c r="C60" s="248"/>
      <c r="D60" s="249"/>
      <c r="E60" s="250"/>
      <c r="F60" s="251"/>
    </row>
    <row r="61" spans="1:6" x14ac:dyDescent="0.25">
      <c r="A61" s="252"/>
      <c r="B61" s="261"/>
      <c r="C61" s="248"/>
      <c r="D61" s="253"/>
      <c r="E61" s="251"/>
      <c r="F61" s="250"/>
    </row>
    <row r="62" spans="1:6" x14ac:dyDescent="0.25">
      <c r="A62" s="252"/>
      <c r="B62" s="261"/>
      <c r="C62" s="248"/>
      <c r="D62" s="248"/>
      <c r="E62" s="250"/>
      <c r="F62" s="251"/>
    </row>
    <row r="63" spans="1:6" x14ac:dyDescent="0.25">
      <c r="A63" s="254"/>
    </row>
    <row r="64" spans="1:6" x14ac:dyDescent="0.25">
      <c r="A64" s="254"/>
    </row>
    <row r="65" spans="1:1" x14ac:dyDescent="0.25">
      <c r="A65" s="254"/>
    </row>
    <row r="66" spans="1:1" x14ac:dyDescent="0.25">
      <c r="A66" s="254"/>
    </row>
    <row r="67" spans="1:1" x14ac:dyDescent="0.25">
      <c r="A67" s="254"/>
    </row>
    <row r="68" spans="1:1" x14ac:dyDescent="0.25">
      <c r="A68" s="254"/>
    </row>
    <row r="69" spans="1:1" x14ac:dyDescent="0.25">
      <c r="A69" s="254"/>
    </row>
    <row r="70" spans="1:1" x14ac:dyDescent="0.25">
      <c r="A70" s="254"/>
    </row>
    <row r="71" spans="1:1" x14ac:dyDescent="0.25">
      <c r="A71" s="254"/>
    </row>
    <row r="72" spans="1:1" x14ac:dyDescent="0.25">
      <c r="A72" s="254"/>
    </row>
    <row r="73" spans="1:1" x14ac:dyDescent="0.25">
      <c r="A73" s="254"/>
    </row>
    <row r="74" spans="1:1" x14ac:dyDescent="0.25">
      <c r="A74" s="254"/>
    </row>
    <row r="75" spans="1:1" x14ac:dyDescent="0.25">
      <c r="A75" s="254"/>
    </row>
    <row r="76" spans="1:1" x14ac:dyDescent="0.25">
      <c r="A76" s="254"/>
    </row>
    <row r="77" spans="1:1" x14ac:dyDescent="0.25">
      <c r="A77" s="254"/>
    </row>
    <row r="78" spans="1:1" x14ac:dyDescent="0.25">
      <c r="A78" s="254"/>
    </row>
    <row r="79" spans="1:1" x14ac:dyDescent="0.25">
      <c r="A79" s="254"/>
    </row>
    <row r="80" spans="1:1" x14ac:dyDescent="0.25">
      <c r="A80" s="254"/>
    </row>
  </sheetData>
  <mergeCells count="4">
    <mergeCell ref="A1:D1"/>
    <mergeCell ref="A4:D4"/>
    <mergeCell ref="A5:D5"/>
    <mergeCell ref="A3:D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1"/>
  <sheetViews>
    <sheetView workbookViewId="0">
      <selection activeCell="A6" sqref="A6:XFD792"/>
    </sheetView>
  </sheetViews>
  <sheetFormatPr defaultRowHeight="15" x14ac:dyDescent="0.25"/>
  <cols>
    <col min="1" max="1" width="42.85546875" style="19" customWidth="1"/>
    <col min="2" max="2" width="5.42578125" style="19" hidden="1" customWidth="1"/>
    <col min="3" max="3" width="5" style="19" customWidth="1"/>
    <col min="4" max="4" width="4.85546875" style="19" customWidth="1"/>
    <col min="5" max="5" width="11" style="19" customWidth="1"/>
    <col min="6" max="6" width="5.7109375" style="19" customWidth="1"/>
    <col min="7" max="7" width="16.28515625" style="19" customWidth="1"/>
    <col min="8" max="8" width="12.28515625" style="19" customWidth="1"/>
    <col min="9" max="9" width="13.42578125" style="19" customWidth="1"/>
    <col min="10" max="10" width="13.28515625" customWidth="1"/>
    <col min="11" max="11" width="14.42578125" customWidth="1"/>
    <col min="257" max="257" width="42.85546875" customWidth="1"/>
    <col min="258" max="258" width="0" hidden="1" customWidth="1"/>
    <col min="259" max="259" width="5" customWidth="1"/>
    <col min="260" max="260" width="4.85546875" customWidth="1"/>
    <col min="261" max="261" width="11" customWidth="1"/>
    <col min="262" max="262" width="5.7109375" customWidth="1"/>
    <col min="263" max="263" width="16.28515625" customWidth="1"/>
    <col min="264" max="264" width="12.28515625" customWidth="1"/>
    <col min="265" max="265" width="13.42578125" customWidth="1"/>
    <col min="266" max="266" width="13.28515625" customWidth="1"/>
    <col min="267" max="267" width="14.42578125" customWidth="1"/>
    <col min="513" max="513" width="42.85546875" customWidth="1"/>
    <col min="514" max="514" width="0" hidden="1" customWidth="1"/>
    <col min="515" max="515" width="5" customWidth="1"/>
    <col min="516" max="516" width="4.85546875" customWidth="1"/>
    <col min="517" max="517" width="11" customWidth="1"/>
    <col min="518" max="518" width="5.7109375" customWidth="1"/>
    <col min="519" max="519" width="16.28515625" customWidth="1"/>
    <col min="520" max="520" width="12.28515625" customWidth="1"/>
    <col min="521" max="521" width="13.42578125" customWidth="1"/>
    <col min="522" max="522" width="13.28515625" customWidth="1"/>
    <col min="523" max="523" width="14.42578125" customWidth="1"/>
    <col min="769" max="769" width="42.85546875" customWidth="1"/>
    <col min="770" max="770" width="0" hidden="1" customWidth="1"/>
    <col min="771" max="771" width="5" customWidth="1"/>
    <col min="772" max="772" width="4.85546875" customWidth="1"/>
    <col min="773" max="773" width="11" customWidth="1"/>
    <col min="774" max="774" width="5.7109375" customWidth="1"/>
    <col min="775" max="775" width="16.28515625" customWidth="1"/>
    <col min="776" max="776" width="12.28515625" customWidth="1"/>
    <col min="777" max="777" width="13.42578125" customWidth="1"/>
    <col min="778" max="778" width="13.28515625" customWidth="1"/>
    <col min="779" max="779" width="14.42578125" customWidth="1"/>
    <col min="1025" max="1025" width="42.85546875" customWidth="1"/>
    <col min="1026" max="1026" width="0" hidden="1" customWidth="1"/>
    <col min="1027" max="1027" width="5" customWidth="1"/>
    <col min="1028" max="1028" width="4.85546875" customWidth="1"/>
    <col min="1029" max="1029" width="11" customWidth="1"/>
    <col min="1030" max="1030" width="5.7109375" customWidth="1"/>
    <col min="1031" max="1031" width="16.28515625" customWidth="1"/>
    <col min="1032" max="1032" width="12.28515625" customWidth="1"/>
    <col min="1033" max="1033" width="13.42578125" customWidth="1"/>
    <col min="1034" max="1034" width="13.28515625" customWidth="1"/>
    <col min="1035" max="1035" width="14.42578125" customWidth="1"/>
    <col min="1281" max="1281" width="42.85546875" customWidth="1"/>
    <col min="1282" max="1282" width="0" hidden="1" customWidth="1"/>
    <col min="1283" max="1283" width="5" customWidth="1"/>
    <col min="1284" max="1284" width="4.85546875" customWidth="1"/>
    <col min="1285" max="1285" width="11" customWidth="1"/>
    <col min="1286" max="1286" width="5.7109375" customWidth="1"/>
    <col min="1287" max="1287" width="16.28515625" customWidth="1"/>
    <col min="1288" max="1288" width="12.28515625" customWidth="1"/>
    <col min="1289" max="1289" width="13.42578125" customWidth="1"/>
    <col min="1290" max="1290" width="13.28515625" customWidth="1"/>
    <col min="1291" max="1291" width="14.42578125" customWidth="1"/>
    <col min="1537" max="1537" width="42.85546875" customWidth="1"/>
    <col min="1538" max="1538" width="0" hidden="1" customWidth="1"/>
    <col min="1539" max="1539" width="5" customWidth="1"/>
    <col min="1540" max="1540" width="4.85546875" customWidth="1"/>
    <col min="1541" max="1541" width="11" customWidth="1"/>
    <col min="1542" max="1542" width="5.7109375" customWidth="1"/>
    <col min="1543" max="1543" width="16.28515625" customWidth="1"/>
    <col min="1544" max="1544" width="12.28515625" customWidth="1"/>
    <col min="1545" max="1545" width="13.42578125" customWidth="1"/>
    <col min="1546" max="1546" width="13.28515625" customWidth="1"/>
    <col min="1547" max="1547" width="14.42578125" customWidth="1"/>
    <col min="1793" max="1793" width="42.85546875" customWidth="1"/>
    <col min="1794" max="1794" width="0" hidden="1" customWidth="1"/>
    <col min="1795" max="1795" width="5" customWidth="1"/>
    <col min="1796" max="1796" width="4.85546875" customWidth="1"/>
    <col min="1797" max="1797" width="11" customWidth="1"/>
    <col min="1798" max="1798" width="5.7109375" customWidth="1"/>
    <col min="1799" max="1799" width="16.28515625" customWidth="1"/>
    <col min="1800" max="1800" width="12.28515625" customWidth="1"/>
    <col min="1801" max="1801" width="13.42578125" customWidth="1"/>
    <col min="1802" max="1802" width="13.28515625" customWidth="1"/>
    <col min="1803" max="1803" width="14.42578125" customWidth="1"/>
    <col min="2049" max="2049" width="42.85546875" customWidth="1"/>
    <col min="2050" max="2050" width="0" hidden="1" customWidth="1"/>
    <col min="2051" max="2051" width="5" customWidth="1"/>
    <col min="2052" max="2052" width="4.85546875" customWidth="1"/>
    <col min="2053" max="2053" width="11" customWidth="1"/>
    <col min="2054" max="2054" width="5.7109375" customWidth="1"/>
    <col min="2055" max="2055" width="16.28515625" customWidth="1"/>
    <col min="2056" max="2056" width="12.28515625" customWidth="1"/>
    <col min="2057" max="2057" width="13.42578125" customWidth="1"/>
    <col min="2058" max="2058" width="13.28515625" customWidth="1"/>
    <col min="2059" max="2059" width="14.42578125" customWidth="1"/>
    <col min="2305" max="2305" width="42.85546875" customWidth="1"/>
    <col min="2306" max="2306" width="0" hidden="1" customWidth="1"/>
    <col min="2307" max="2307" width="5" customWidth="1"/>
    <col min="2308" max="2308" width="4.85546875" customWidth="1"/>
    <col min="2309" max="2309" width="11" customWidth="1"/>
    <col min="2310" max="2310" width="5.7109375" customWidth="1"/>
    <col min="2311" max="2311" width="16.28515625" customWidth="1"/>
    <col min="2312" max="2312" width="12.28515625" customWidth="1"/>
    <col min="2313" max="2313" width="13.42578125" customWidth="1"/>
    <col min="2314" max="2314" width="13.28515625" customWidth="1"/>
    <col min="2315" max="2315" width="14.42578125" customWidth="1"/>
    <col min="2561" max="2561" width="42.85546875" customWidth="1"/>
    <col min="2562" max="2562" width="0" hidden="1" customWidth="1"/>
    <col min="2563" max="2563" width="5" customWidth="1"/>
    <col min="2564" max="2564" width="4.85546875" customWidth="1"/>
    <col min="2565" max="2565" width="11" customWidth="1"/>
    <col min="2566" max="2566" width="5.7109375" customWidth="1"/>
    <col min="2567" max="2567" width="16.28515625" customWidth="1"/>
    <col min="2568" max="2568" width="12.28515625" customWidth="1"/>
    <col min="2569" max="2569" width="13.42578125" customWidth="1"/>
    <col min="2570" max="2570" width="13.28515625" customWidth="1"/>
    <col min="2571" max="2571" width="14.42578125" customWidth="1"/>
    <col min="2817" max="2817" width="42.85546875" customWidth="1"/>
    <col min="2818" max="2818" width="0" hidden="1" customWidth="1"/>
    <col min="2819" max="2819" width="5" customWidth="1"/>
    <col min="2820" max="2820" width="4.85546875" customWidth="1"/>
    <col min="2821" max="2821" width="11" customWidth="1"/>
    <col min="2822" max="2822" width="5.7109375" customWidth="1"/>
    <col min="2823" max="2823" width="16.28515625" customWidth="1"/>
    <col min="2824" max="2824" width="12.28515625" customWidth="1"/>
    <col min="2825" max="2825" width="13.42578125" customWidth="1"/>
    <col min="2826" max="2826" width="13.28515625" customWidth="1"/>
    <col min="2827" max="2827" width="14.42578125" customWidth="1"/>
    <col min="3073" max="3073" width="42.85546875" customWidth="1"/>
    <col min="3074" max="3074" width="0" hidden="1" customWidth="1"/>
    <col min="3075" max="3075" width="5" customWidth="1"/>
    <col min="3076" max="3076" width="4.85546875" customWidth="1"/>
    <col min="3077" max="3077" width="11" customWidth="1"/>
    <col min="3078" max="3078" width="5.7109375" customWidth="1"/>
    <col min="3079" max="3079" width="16.28515625" customWidth="1"/>
    <col min="3080" max="3080" width="12.28515625" customWidth="1"/>
    <col min="3081" max="3081" width="13.42578125" customWidth="1"/>
    <col min="3082" max="3082" width="13.28515625" customWidth="1"/>
    <col min="3083" max="3083" width="14.42578125" customWidth="1"/>
    <col min="3329" max="3329" width="42.85546875" customWidth="1"/>
    <col min="3330" max="3330" width="0" hidden="1" customWidth="1"/>
    <col min="3331" max="3331" width="5" customWidth="1"/>
    <col min="3332" max="3332" width="4.85546875" customWidth="1"/>
    <col min="3333" max="3333" width="11" customWidth="1"/>
    <col min="3334" max="3334" width="5.7109375" customWidth="1"/>
    <col min="3335" max="3335" width="16.28515625" customWidth="1"/>
    <col min="3336" max="3336" width="12.28515625" customWidth="1"/>
    <col min="3337" max="3337" width="13.42578125" customWidth="1"/>
    <col min="3338" max="3338" width="13.28515625" customWidth="1"/>
    <col min="3339" max="3339" width="14.42578125" customWidth="1"/>
    <col min="3585" max="3585" width="42.85546875" customWidth="1"/>
    <col min="3586" max="3586" width="0" hidden="1" customWidth="1"/>
    <col min="3587" max="3587" width="5" customWidth="1"/>
    <col min="3588" max="3588" width="4.85546875" customWidth="1"/>
    <col min="3589" max="3589" width="11" customWidth="1"/>
    <col min="3590" max="3590" width="5.7109375" customWidth="1"/>
    <col min="3591" max="3591" width="16.28515625" customWidth="1"/>
    <col min="3592" max="3592" width="12.28515625" customWidth="1"/>
    <col min="3593" max="3593" width="13.42578125" customWidth="1"/>
    <col min="3594" max="3594" width="13.28515625" customWidth="1"/>
    <col min="3595" max="3595" width="14.42578125" customWidth="1"/>
    <col min="3841" max="3841" width="42.85546875" customWidth="1"/>
    <col min="3842" max="3842" width="0" hidden="1" customWidth="1"/>
    <col min="3843" max="3843" width="5" customWidth="1"/>
    <col min="3844" max="3844" width="4.85546875" customWidth="1"/>
    <col min="3845" max="3845" width="11" customWidth="1"/>
    <col min="3846" max="3846" width="5.7109375" customWidth="1"/>
    <col min="3847" max="3847" width="16.28515625" customWidth="1"/>
    <col min="3848" max="3848" width="12.28515625" customWidth="1"/>
    <col min="3849" max="3849" width="13.42578125" customWidth="1"/>
    <col min="3850" max="3850" width="13.28515625" customWidth="1"/>
    <col min="3851" max="3851" width="14.42578125" customWidth="1"/>
    <col min="4097" max="4097" width="42.85546875" customWidth="1"/>
    <col min="4098" max="4098" width="0" hidden="1" customWidth="1"/>
    <col min="4099" max="4099" width="5" customWidth="1"/>
    <col min="4100" max="4100" width="4.85546875" customWidth="1"/>
    <col min="4101" max="4101" width="11" customWidth="1"/>
    <col min="4102" max="4102" width="5.7109375" customWidth="1"/>
    <col min="4103" max="4103" width="16.28515625" customWidth="1"/>
    <col min="4104" max="4104" width="12.28515625" customWidth="1"/>
    <col min="4105" max="4105" width="13.42578125" customWidth="1"/>
    <col min="4106" max="4106" width="13.28515625" customWidth="1"/>
    <col min="4107" max="4107" width="14.42578125" customWidth="1"/>
    <col min="4353" max="4353" width="42.85546875" customWidth="1"/>
    <col min="4354" max="4354" width="0" hidden="1" customWidth="1"/>
    <col min="4355" max="4355" width="5" customWidth="1"/>
    <col min="4356" max="4356" width="4.85546875" customWidth="1"/>
    <col min="4357" max="4357" width="11" customWidth="1"/>
    <col min="4358" max="4358" width="5.7109375" customWidth="1"/>
    <col min="4359" max="4359" width="16.28515625" customWidth="1"/>
    <col min="4360" max="4360" width="12.28515625" customWidth="1"/>
    <col min="4361" max="4361" width="13.42578125" customWidth="1"/>
    <col min="4362" max="4362" width="13.28515625" customWidth="1"/>
    <col min="4363" max="4363" width="14.42578125" customWidth="1"/>
    <col min="4609" max="4609" width="42.85546875" customWidth="1"/>
    <col min="4610" max="4610" width="0" hidden="1" customWidth="1"/>
    <col min="4611" max="4611" width="5" customWidth="1"/>
    <col min="4612" max="4612" width="4.85546875" customWidth="1"/>
    <col min="4613" max="4613" width="11" customWidth="1"/>
    <col min="4614" max="4614" width="5.7109375" customWidth="1"/>
    <col min="4615" max="4615" width="16.28515625" customWidth="1"/>
    <col min="4616" max="4616" width="12.28515625" customWidth="1"/>
    <col min="4617" max="4617" width="13.42578125" customWidth="1"/>
    <col min="4618" max="4618" width="13.28515625" customWidth="1"/>
    <col min="4619" max="4619" width="14.42578125" customWidth="1"/>
    <col min="4865" max="4865" width="42.85546875" customWidth="1"/>
    <col min="4866" max="4866" width="0" hidden="1" customWidth="1"/>
    <col min="4867" max="4867" width="5" customWidth="1"/>
    <col min="4868" max="4868" width="4.85546875" customWidth="1"/>
    <col min="4869" max="4869" width="11" customWidth="1"/>
    <col min="4870" max="4870" width="5.7109375" customWidth="1"/>
    <col min="4871" max="4871" width="16.28515625" customWidth="1"/>
    <col min="4872" max="4872" width="12.28515625" customWidth="1"/>
    <col min="4873" max="4873" width="13.42578125" customWidth="1"/>
    <col min="4874" max="4874" width="13.28515625" customWidth="1"/>
    <col min="4875" max="4875" width="14.42578125" customWidth="1"/>
    <col min="5121" max="5121" width="42.85546875" customWidth="1"/>
    <col min="5122" max="5122" width="0" hidden="1" customWidth="1"/>
    <col min="5123" max="5123" width="5" customWidth="1"/>
    <col min="5124" max="5124" width="4.85546875" customWidth="1"/>
    <col min="5125" max="5125" width="11" customWidth="1"/>
    <col min="5126" max="5126" width="5.7109375" customWidth="1"/>
    <col min="5127" max="5127" width="16.28515625" customWidth="1"/>
    <col min="5128" max="5128" width="12.28515625" customWidth="1"/>
    <col min="5129" max="5129" width="13.42578125" customWidth="1"/>
    <col min="5130" max="5130" width="13.28515625" customWidth="1"/>
    <col min="5131" max="5131" width="14.42578125" customWidth="1"/>
    <col min="5377" max="5377" width="42.85546875" customWidth="1"/>
    <col min="5378" max="5378" width="0" hidden="1" customWidth="1"/>
    <col min="5379" max="5379" width="5" customWidth="1"/>
    <col min="5380" max="5380" width="4.85546875" customWidth="1"/>
    <col min="5381" max="5381" width="11" customWidth="1"/>
    <col min="5382" max="5382" width="5.7109375" customWidth="1"/>
    <col min="5383" max="5383" width="16.28515625" customWidth="1"/>
    <col min="5384" max="5384" width="12.28515625" customWidth="1"/>
    <col min="5385" max="5385" width="13.42578125" customWidth="1"/>
    <col min="5386" max="5386" width="13.28515625" customWidth="1"/>
    <col min="5387" max="5387" width="14.42578125" customWidth="1"/>
    <col min="5633" max="5633" width="42.85546875" customWidth="1"/>
    <col min="5634" max="5634" width="0" hidden="1" customWidth="1"/>
    <col min="5635" max="5635" width="5" customWidth="1"/>
    <col min="5636" max="5636" width="4.85546875" customWidth="1"/>
    <col min="5637" max="5637" width="11" customWidth="1"/>
    <col min="5638" max="5638" width="5.7109375" customWidth="1"/>
    <col min="5639" max="5639" width="16.28515625" customWidth="1"/>
    <col min="5640" max="5640" width="12.28515625" customWidth="1"/>
    <col min="5641" max="5641" width="13.42578125" customWidth="1"/>
    <col min="5642" max="5642" width="13.28515625" customWidth="1"/>
    <col min="5643" max="5643" width="14.42578125" customWidth="1"/>
    <col min="5889" max="5889" width="42.85546875" customWidth="1"/>
    <col min="5890" max="5890" width="0" hidden="1" customWidth="1"/>
    <col min="5891" max="5891" width="5" customWidth="1"/>
    <col min="5892" max="5892" width="4.85546875" customWidth="1"/>
    <col min="5893" max="5893" width="11" customWidth="1"/>
    <col min="5894" max="5894" width="5.7109375" customWidth="1"/>
    <col min="5895" max="5895" width="16.28515625" customWidth="1"/>
    <col min="5896" max="5896" width="12.28515625" customWidth="1"/>
    <col min="5897" max="5897" width="13.42578125" customWidth="1"/>
    <col min="5898" max="5898" width="13.28515625" customWidth="1"/>
    <col min="5899" max="5899" width="14.42578125" customWidth="1"/>
    <col min="6145" max="6145" width="42.85546875" customWidth="1"/>
    <col min="6146" max="6146" width="0" hidden="1" customWidth="1"/>
    <col min="6147" max="6147" width="5" customWidth="1"/>
    <col min="6148" max="6148" width="4.85546875" customWidth="1"/>
    <col min="6149" max="6149" width="11" customWidth="1"/>
    <col min="6150" max="6150" width="5.7109375" customWidth="1"/>
    <col min="6151" max="6151" width="16.28515625" customWidth="1"/>
    <col min="6152" max="6152" width="12.28515625" customWidth="1"/>
    <col min="6153" max="6153" width="13.42578125" customWidth="1"/>
    <col min="6154" max="6154" width="13.28515625" customWidth="1"/>
    <col min="6155" max="6155" width="14.42578125" customWidth="1"/>
    <col min="6401" max="6401" width="42.85546875" customWidth="1"/>
    <col min="6402" max="6402" width="0" hidden="1" customWidth="1"/>
    <col min="6403" max="6403" width="5" customWidth="1"/>
    <col min="6404" max="6404" width="4.85546875" customWidth="1"/>
    <col min="6405" max="6405" width="11" customWidth="1"/>
    <col min="6406" max="6406" width="5.7109375" customWidth="1"/>
    <col min="6407" max="6407" width="16.28515625" customWidth="1"/>
    <col min="6408" max="6408" width="12.28515625" customWidth="1"/>
    <col min="6409" max="6409" width="13.42578125" customWidth="1"/>
    <col min="6410" max="6410" width="13.28515625" customWidth="1"/>
    <col min="6411" max="6411" width="14.42578125" customWidth="1"/>
    <col min="6657" max="6657" width="42.85546875" customWidth="1"/>
    <col min="6658" max="6658" width="0" hidden="1" customWidth="1"/>
    <col min="6659" max="6659" width="5" customWidth="1"/>
    <col min="6660" max="6660" width="4.85546875" customWidth="1"/>
    <col min="6661" max="6661" width="11" customWidth="1"/>
    <col min="6662" max="6662" width="5.7109375" customWidth="1"/>
    <col min="6663" max="6663" width="16.28515625" customWidth="1"/>
    <col min="6664" max="6664" width="12.28515625" customWidth="1"/>
    <col min="6665" max="6665" width="13.42578125" customWidth="1"/>
    <col min="6666" max="6666" width="13.28515625" customWidth="1"/>
    <col min="6667" max="6667" width="14.42578125" customWidth="1"/>
    <col min="6913" max="6913" width="42.85546875" customWidth="1"/>
    <col min="6914" max="6914" width="0" hidden="1" customWidth="1"/>
    <col min="6915" max="6915" width="5" customWidth="1"/>
    <col min="6916" max="6916" width="4.85546875" customWidth="1"/>
    <col min="6917" max="6917" width="11" customWidth="1"/>
    <col min="6918" max="6918" width="5.7109375" customWidth="1"/>
    <col min="6919" max="6919" width="16.28515625" customWidth="1"/>
    <col min="6920" max="6920" width="12.28515625" customWidth="1"/>
    <col min="6921" max="6921" width="13.42578125" customWidth="1"/>
    <col min="6922" max="6922" width="13.28515625" customWidth="1"/>
    <col min="6923" max="6923" width="14.42578125" customWidth="1"/>
    <col min="7169" max="7169" width="42.85546875" customWidth="1"/>
    <col min="7170" max="7170" width="0" hidden="1" customWidth="1"/>
    <col min="7171" max="7171" width="5" customWidth="1"/>
    <col min="7172" max="7172" width="4.85546875" customWidth="1"/>
    <col min="7173" max="7173" width="11" customWidth="1"/>
    <col min="7174" max="7174" width="5.7109375" customWidth="1"/>
    <col min="7175" max="7175" width="16.28515625" customWidth="1"/>
    <col min="7176" max="7176" width="12.28515625" customWidth="1"/>
    <col min="7177" max="7177" width="13.42578125" customWidth="1"/>
    <col min="7178" max="7178" width="13.28515625" customWidth="1"/>
    <col min="7179" max="7179" width="14.42578125" customWidth="1"/>
    <col min="7425" max="7425" width="42.85546875" customWidth="1"/>
    <col min="7426" max="7426" width="0" hidden="1" customWidth="1"/>
    <col min="7427" max="7427" width="5" customWidth="1"/>
    <col min="7428" max="7428" width="4.85546875" customWidth="1"/>
    <col min="7429" max="7429" width="11" customWidth="1"/>
    <col min="7430" max="7430" width="5.7109375" customWidth="1"/>
    <col min="7431" max="7431" width="16.28515625" customWidth="1"/>
    <col min="7432" max="7432" width="12.28515625" customWidth="1"/>
    <col min="7433" max="7433" width="13.42578125" customWidth="1"/>
    <col min="7434" max="7434" width="13.28515625" customWidth="1"/>
    <col min="7435" max="7435" width="14.42578125" customWidth="1"/>
    <col min="7681" max="7681" width="42.85546875" customWidth="1"/>
    <col min="7682" max="7682" width="0" hidden="1" customWidth="1"/>
    <col min="7683" max="7683" width="5" customWidth="1"/>
    <col min="7684" max="7684" width="4.85546875" customWidth="1"/>
    <col min="7685" max="7685" width="11" customWidth="1"/>
    <col min="7686" max="7686" width="5.7109375" customWidth="1"/>
    <col min="7687" max="7687" width="16.28515625" customWidth="1"/>
    <col min="7688" max="7688" width="12.28515625" customWidth="1"/>
    <col min="7689" max="7689" width="13.42578125" customWidth="1"/>
    <col min="7690" max="7690" width="13.28515625" customWidth="1"/>
    <col min="7691" max="7691" width="14.42578125" customWidth="1"/>
    <col min="7937" max="7937" width="42.85546875" customWidth="1"/>
    <col min="7938" max="7938" width="0" hidden="1" customWidth="1"/>
    <col min="7939" max="7939" width="5" customWidth="1"/>
    <col min="7940" max="7940" width="4.85546875" customWidth="1"/>
    <col min="7941" max="7941" width="11" customWidth="1"/>
    <col min="7942" max="7942" width="5.7109375" customWidth="1"/>
    <col min="7943" max="7943" width="16.28515625" customWidth="1"/>
    <col min="7944" max="7944" width="12.28515625" customWidth="1"/>
    <col min="7945" max="7945" width="13.42578125" customWidth="1"/>
    <col min="7946" max="7946" width="13.28515625" customWidth="1"/>
    <col min="7947" max="7947" width="14.42578125" customWidth="1"/>
    <col min="8193" max="8193" width="42.85546875" customWidth="1"/>
    <col min="8194" max="8194" width="0" hidden="1" customWidth="1"/>
    <col min="8195" max="8195" width="5" customWidth="1"/>
    <col min="8196" max="8196" width="4.85546875" customWidth="1"/>
    <col min="8197" max="8197" width="11" customWidth="1"/>
    <col min="8198" max="8198" width="5.7109375" customWidth="1"/>
    <col min="8199" max="8199" width="16.28515625" customWidth="1"/>
    <col min="8200" max="8200" width="12.28515625" customWidth="1"/>
    <col min="8201" max="8201" width="13.42578125" customWidth="1"/>
    <col min="8202" max="8202" width="13.28515625" customWidth="1"/>
    <col min="8203" max="8203" width="14.42578125" customWidth="1"/>
    <col min="8449" max="8449" width="42.85546875" customWidth="1"/>
    <col min="8450" max="8450" width="0" hidden="1" customWidth="1"/>
    <col min="8451" max="8451" width="5" customWidth="1"/>
    <col min="8452" max="8452" width="4.85546875" customWidth="1"/>
    <col min="8453" max="8453" width="11" customWidth="1"/>
    <col min="8454" max="8454" width="5.7109375" customWidth="1"/>
    <col min="8455" max="8455" width="16.28515625" customWidth="1"/>
    <col min="8456" max="8456" width="12.28515625" customWidth="1"/>
    <col min="8457" max="8457" width="13.42578125" customWidth="1"/>
    <col min="8458" max="8458" width="13.28515625" customWidth="1"/>
    <col min="8459" max="8459" width="14.42578125" customWidth="1"/>
    <col min="8705" max="8705" width="42.85546875" customWidth="1"/>
    <col min="8706" max="8706" width="0" hidden="1" customWidth="1"/>
    <col min="8707" max="8707" width="5" customWidth="1"/>
    <col min="8708" max="8708" width="4.85546875" customWidth="1"/>
    <col min="8709" max="8709" width="11" customWidth="1"/>
    <col min="8710" max="8710" width="5.7109375" customWidth="1"/>
    <col min="8711" max="8711" width="16.28515625" customWidth="1"/>
    <col min="8712" max="8712" width="12.28515625" customWidth="1"/>
    <col min="8713" max="8713" width="13.42578125" customWidth="1"/>
    <col min="8714" max="8714" width="13.28515625" customWidth="1"/>
    <col min="8715" max="8715" width="14.42578125" customWidth="1"/>
    <col min="8961" max="8961" width="42.85546875" customWidth="1"/>
    <col min="8962" max="8962" width="0" hidden="1" customWidth="1"/>
    <col min="8963" max="8963" width="5" customWidth="1"/>
    <col min="8964" max="8964" width="4.85546875" customWidth="1"/>
    <col min="8965" max="8965" width="11" customWidth="1"/>
    <col min="8966" max="8966" width="5.7109375" customWidth="1"/>
    <col min="8967" max="8967" width="16.28515625" customWidth="1"/>
    <col min="8968" max="8968" width="12.28515625" customWidth="1"/>
    <col min="8969" max="8969" width="13.42578125" customWidth="1"/>
    <col min="8970" max="8970" width="13.28515625" customWidth="1"/>
    <col min="8971" max="8971" width="14.42578125" customWidth="1"/>
    <col min="9217" max="9217" width="42.85546875" customWidth="1"/>
    <col min="9218" max="9218" width="0" hidden="1" customWidth="1"/>
    <col min="9219" max="9219" width="5" customWidth="1"/>
    <col min="9220" max="9220" width="4.85546875" customWidth="1"/>
    <col min="9221" max="9221" width="11" customWidth="1"/>
    <col min="9222" max="9222" width="5.7109375" customWidth="1"/>
    <col min="9223" max="9223" width="16.28515625" customWidth="1"/>
    <col min="9224" max="9224" width="12.28515625" customWidth="1"/>
    <col min="9225" max="9225" width="13.42578125" customWidth="1"/>
    <col min="9226" max="9226" width="13.28515625" customWidth="1"/>
    <col min="9227" max="9227" width="14.42578125" customWidth="1"/>
    <col min="9473" max="9473" width="42.85546875" customWidth="1"/>
    <col min="9474" max="9474" width="0" hidden="1" customWidth="1"/>
    <col min="9475" max="9475" width="5" customWidth="1"/>
    <col min="9476" max="9476" width="4.85546875" customWidth="1"/>
    <col min="9477" max="9477" width="11" customWidth="1"/>
    <col min="9478" max="9478" width="5.7109375" customWidth="1"/>
    <col min="9479" max="9479" width="16.28515625" customWidth="1"/>
    <col min="9480" max="9480" width="12.28515625" customWidth="1"/>
    <col min="9481" max="9481" width="13.42578125" customWidth="1"/>
    <col min="9482" max="9482" width="13.28515625" customWidth="1"/>
    <col min="9483" max="9483" width="14.42578125" customWidth="1"/>
    <col min="9729" max="9729" width="42.85546875" customWidth="1"/>
    <col min="9730" max="9730" width="0" hidden="1" customWidth="1"/>
    <col min="9731" max="9731" width="5" customWidth="1"/>
    <col min="9732" max="9732" width="4.85546875" customWidth="1"/>
    <col min="9733" max="9733" width="11" customWidth="1"/>
    <col min="9734" max="9734" width="5.7109375" customWidth="1"/>
    <col min="9735" max="9735" width="16.28515625" customWidth="1"/>
    <col min="9736" max="9736" width="12.28515625" customWidth="1"/>
    <col min="9737" max="9737" width="13.42578125" customWidth="1"/>
    <col min="9738" max="9738" width="13.28515625" customWidth="1"/>
    <col min="9739" max="9739" width="14.42578125" customWidth="1"/>
    <col min="9985" max="9985" width="42.85546875" customWidth="1"/>
    <col min="9986" max="9986" width="0" hidden="1" customWidth="1"/>
    <col min="9987" max="9987" width="5" customWidth="1"/>
    <col min="9988" max="9988" width="4.85546875" customWidth="1"/>
    <col min="9989" max="9989" width="11" customWidth="1"/>
    <col min="9990" max="9990" width="5.7109375" customWidth="1"/>
    <col min="9991" max="9991" width="16.28515625" customWidth="1"/>
    <col min="9992" max="9992" width="12.28515625" customWidth="1"/>
    <col min="9993" max="9993" width="13.42578125" customWidth="1"/>
    <col min="9994" max="9994" width="13.28515625" customWidth="1"/>
    <col min="9995" max="9995" width="14.42578125" customWidth="1"/>
    <col min="10241" max="10241" width="42.85546875" customWidth="1"/>
    <col min="10242" max="10242" width="0" hidden="1" customWidth="1"/>
    <col min="10243" max="10243" width="5" customWidth="1"/>
    <col min="10244" max="10244" width="4.85546875" customWidth="1"/>
    <col min="10245" max="10245" width="11" customWidth="1"/>
    <col min="10246" max="10246" width="5.7109375" customWidth="1"/>
    <col min="10247" max="10247" width="16.28515625" customWidth="1"/>
    <col min="10248" max="10248" width="12.28515625" customWidth="1"/>
    <col min="10249" max="10249" width="13.42578125" customWidth="1"/>
    <col min="10250" max="10250" width="13.28515625" customWidth="1"/>
    <col min="10251" max="10251" width="14.42578125" customWidth="1"/>
    <col min="10497" max="10497" width="42.85546875" customWidth="1"/>
    <col min="10498" max="10498" width="0" hidden="1" customWidth="1"/>
    <col min="10499" max="10499" width="5" customWidth="1"/>
    <col min="10500" max="10500" width="4.85546875" customWidth="1"/>
    <col min="10501" max="10501" width="11" customWidth="1"/>
    <col min="10502" max="10502" width="5.7109375" customWidth="1"/>
    <col min="10503" max="10503" width="16.28515625" customWidth="1"/>
    <col min="10504" max="10504" width="12.28515625" customWidth="1"/>
    <col min="10505" max="10505" width="13.42578125" customWidth="1"/>
    <col min="10506" max="10506" width="13.28515625" customWidth="1"/>
    <col min="10507" max="10507" width="14.42578125" customWidth="1"/>
    <col min="10753" max="10753" width="42.85546875" customWidth="1"/>
    <col min="10754" max="10754" width="0" hidden="1" customWidth="1"/>
    <col min="10755" max="10755" width="5" customWidth="1"/>
    <col min="10756" max="10756" width="4.85546875" customWidth="1"/>
    <col min="10757" max="10757" width="11" customWidth="1"/>
    <col min="10758" max="10758" width="5.7109375" customWidth="1"/>
    <col min="10759" max="10759" width="16.28515625" customWidth="1"/>
    <col min="10760" max="10760" width="12.28515625" customWidth="1"/>
    <col min="10761" max="10761" width="13.42578125" customWidth="1"/>
    <col min="10762" max="10762" width="13.28515625" customWidth="1"/>
    <col min="10763" max="10763" width="14.42578125" customWidth="1"/>
    <col min="11009" max="11009" width="42.85546875" customWidth="1"/>
    <col min="11010" max="11010" width="0" hidden="1" customWidth="1"/>
    <col min="11011" max="11011" width="5" customWidth="1"/>
    <col min="11012" max="11012" width="4.85546875" customWidth="1"/>
    <col min="11013" max="11013" width="11" customWidth="1"/>
    <col min="11014" max="11014" width="5.7109375" customWidth="1"/>
    <col min="11015" max="11015" width="16.28515625" customWidth="1"/>
    <col min="11016" max="11016" width="12.28515625" customWidth="1"/>
    <col min="11017" max="11017" width="13.42578125" customWidth="1"/>
    <col min="11018" max="11018" width="13.28515625" customWidth="1"/>
    <col min="11019" max="11019" width="14.42578125" customWidth="1"/>
    <col min="11265" max="11265" width="42.85546875" customWidth="1"/>
    <col min="11266" max="11266" width="0" hidden="1" customWidth="1"/>
    <col min="11267" max="11267" width="5" customWidth="1"/>
    <col min="11268" max="11268" width="4.85546875" customWidth="1"/>
    <col min="11269" max="11269" width="11" customWidth="1"/>
    <col min="11270" max="11270" width="5.7109375" customWidth="1"/>
    <col min="11271" max="11271" width="16.28515625" customWidth="1"/>
    <col min="11272" max="11272" width="12.28515625" customWidth="1"/>
    <col min="11273" max="11273" width="13.42578125" customWidth="1"/>
    <col min="11274" max="11274" width="13.28515625" customWidth="1"/>
    <col min="11275" max="11275" width="14.42578125" customWidth="1"/>
    <col min="11521" max="11521" width="42.85546875" customWidth="1"/>
    <col min="11522" max="11522" width="0" hidden="1" customWidth="1"/>
    <col min="11523" max="11523" width="5" customWidth="1"/>
    <col min="11524" max="11524" width="4.85546875" customWidth="1"/>
    <col min="11525" max="11525" width="11" customWidth="1"/>
    <col min="11526" max="11526" width="5.7109375" customWidth="1"/>
    <col min="11527" max="11527" width="16.28515625" customWidth="1"/>
    <col min="11528" max="11528" width="12.28515625" customWidth="1"/>
    <col min="11529" max="11529" width="13.42578125" customWidth="1"/>
    <col min="11530" max="11530" width="13.28515625" customWidth="1"/>
    <col min="11531" max="11531" width="14.42578125" customWidth="1"/>
    <col min="11777" max="11777" width="42.85546875" customWidth="1"/>
    <col min="11778" max="11778" width="0" hidden="1" customWidth="1"/>
    <col min="11779" max="11779" width="5" customWidth="1"/>
    <col min="11780" max="11780" width="4.85546875" customWidth="1"/>
    <col min="11781" max="11781" width="11" customWidth="1"/>
    <col min="11782" max="11782" width="5.7109375" customWidth="1"/>
    <col min="11783" max="11783" width="16.28515625" customWidth="1"/>
    <col min="11784" max="11784" width="12.28515625" customWidth="1"/>
    <col min="11785" max="11785" width="13.42578125" customWidth="1"/>
    <col min="11786" max="11786" width="13.28515625" customWidth="1"/>
    <col min="11787" max="11787" width="14.42578125" customWidth="1"/>
    <col min="12033" max="12033" width="42.85546875" customWidth="1"/>
    <col min="12034" max="12034" width="0" hidden="1" customWidth="1"/>
    <col min="12035" max="12035" width="5" customWidth="1"/>
    <col min="12036" max="12036" width="4.85546875" customWidth="1"/>
    <col min="12037" max="12037" width="11" customWidth="1"/>
    <col min="12038" max="12038" width="5.7109375" customWidth="1"/>
    <col min="12039" max="12039" width="16.28515625" customWidth="1"/>
    <col min="12040" max="12040" width="12.28515625" customWidth="1"/>
    <col min="12041" max="12041" width="13.42578125" customWidth="1"/>
    <col min="12042" max="12042" width="13.28515625" customWidth="1"/>
    <col min="12043" max="12043" width="14.42578125" customWidth="1"/>
    <col min="12289" max="12289" width="42.85546875" customWidth="1"/>
    <col min="12290" max="12290" width="0" hidden="1" customWidth="1"/>
    <col min="12291" max="12291" width="5" customWidth="1"/>
    <col min="12292" max="12292" width="4.85546875" customWidth="1"/>
    <col min="12293" max="12293" width="11" customWidth="1"/>
    <col min="12294" max="12294" width="5.7109375" customWidth="1"/>
    <col min="12295" max="12295" width="16.28515625" customWidth="1"/>
    <col min="12296" max="12296" width="12.28515625" customWidth="1"/>
    <col min="12297" max="12297" width="13.42578125" customWidth="1"/>
    <col min="12298" max="12298" width="13.28515625" customWidth="1"/>
    <col min="12299" max="12299" width="14.42578125" customWidth="1"/>
    <col min="12545" max="12545" width="42.85546875" customWidth="1"/>
    <col min="12546" max="12546" width="0" hidden="1" customWidth="1"/>
    <col min="12547" max="12547" width="5" customWidth="1"/>
    <col min="12548" max="12548" width="4.85546875" customWidth="1"/>
    <col min="12549" max="12549" width="11" customWidth="1"/>
    <col min="12550" max="12550" width="5.7109375" customWidth="1"/>
    <col min="12551" max="12551" width="16.28515625" customWidth="1"/>
    <col min="12552" max="12552" width="12.28515625" customWidth="1"/>
    <col min="12553" max="12553" width="13.42578125" customWidth="1"/>
    <col min="12554" max="12554" width="13.28515625" customWidth="1"/>
    <col min="12555" max="12555" width="14.42578125" customWidth="1"/>
    <col min="12801" max="12801" width="42.85546875" customWidth="1"/>
    <col min="12802" max="12802" width="0" hidden="1" customWidth="1"/>
    <col min="12803" max="12803" width="5" customWidth="1"/>
    <col min="12804" max="12804" width="4.85546875" customWidth="1"/>
    <col min="12805" max="12805" width="11" customWidth="1"/>
    <col min="12806" max="12806" width="5.7109375" customWidth="1"/>
    <col min="12807" max="12807" width="16.28515625" customWidth="1"/>
    <col min="12808" max="12808" width="12.28515625" customWidth="1"/>
    <col min="12809" max="12809" width="13.42578125" customWidth="1"/>
    <col min="12810" max="12810" width="13.28515625" customWidth="1"/>
    <col min="12811" max="12811" width="14.42578125" customWidth="1"/>
    <col min="13057" max="13057" width="42.85546875" customWidth="1"/>
    <col min="13058" max="13058" width="0" hidden="1" customWidth="1"/>
    <col min="13059" max="13059" width="5" customWidth="1"/>
    <col min="13060" max="13060" width="4.85546875" customWidth="1"/>
    <col min="13061" max="13061" width="11" customWidth="1"/>
    <col min="13062" max="13062" width="5.7109375" customWidth="1"/>
    <col min="13063" max="13063" width="16.28515625" customWidth="1"/>
    <col min="13064" max="13064" width="12.28515625" customWidth="1"/>
    <col min="13065" max="13065" width="13.42578125" customWidth="1"/>
    <col min="13066" max="13066" width="13.28515625" customWidth="1"/>
    <col min="13067" max="13067" width="14.42578125" customWidth="1"/>
    <col min="13313" max="13313" width="42.85546875" customWidth="1"/>
    <col min="13314" max="13314" width="0" hidden="1" customWidth="1"/>
    <col min="13315" max="13315" width="5" customWidth="1"/>
    <col min="13316" max="13316" width="4.85546875" customWidth="1"/>
    <col min="13317" max="13317" width="11" customWidth="1"/>
    <col min="13318" max="13318" width="5.7109375" customWidth="1"/>
    <col min="13319" max="13319" width="16.28515625" customWidth="1"/>
    <col min="13320" max="13320" width="12.28515625" customWidth="1"/>
    <col min="13321" max="13321" width="13.42578125" customWidth="1"/>
    <col min="13322" max="13322" width="13.28515625" customWidth="1"/>
    <col min="13323" max="13323" width="14.42578125" customWidth="1"/>
    <col min="13569" max="13569" width="42.85546875" customWidth="1"/>
    <col min="13570" max="13570" width="0" hidden="1" customWidth="1"/>
    <col min="13571" max="13571" width="5" customWidth="1"/>
    <col min="13572" max="13572" width="4.85546875" customWidth="1"/>
    <col min="13573" max="13573" width="11" customWidth="1"/>
    <col min="13574" max="13574" width="5.7109375" customWidth="1"/>
    <col min="13575" max="13575" width="16.28515625" customWidth="1"/>
    <col min="13576" max="13576" width="12.28515625" customWidth="1"/>
    <col min="13577" max="13577" width="13.42578125" customWidth="1"/>
    <col min="13578" max="13578" width="13.28515625" customWidth="1"/>
    <col min="13579" max="13579" width="14.42578125" customWidth="1"/>
    <col min="13825" max="13825" width="42.85546875" customWidth="1"/>
    <col min="13826" max="13826" width="0" hidden="1" customWidth="1"/>
    <col min="13827" max="13827" width="5" customWidth="1"/>
    <col min="13828" max="13828" width="4.85546875" customWidth="1"/>
    <col min="13829" max="13829" width="11" customWidth="1"/>
    <col min="13830" max="13830" width="5.7109375" customWidth="1"/>
    <col min="13831" max="13831" width="16.28515625" customWidth="1"/>
    <col min="13832" max="13832" width="12.28515625" customWidth="1"/>
    <col min="13833" max="13833" width="13.42578125" customWidth="1"/>
    <col min="13834" max="13834" width="13.28515625" customWidth="1"/>
    <col min="13835" max="13835" width="14.42578125" customWidth="1"/>
    <col min="14081" max="14081" width="42.85546875" customWidth="1"/>
    <col min="14082" max="14082" width="0" hidden="1" customWidth="1"/>
    <col min="14083" max="14083" width="5" customWidth="1"/>
    <col min="14084" max="14084" width="4.85546875" customWidth="1"/>
    <col min="14085" max="14085" width="11" customWidth="1"/>
    <col min="14086" max="14086" width="5.7109375" customWidth="1"/>
    <col min="14087" max="14087" width="16.28515625" customWidth="1"/>
    <col min="14088" max="14088" width="12.28515625" customWidth="1"/>
    <col min="14089" max="14089" width="13.42578125" customWidth="1"/>
    <col min="14090" max="14090" width="13.28515625" customWidth="1"/>
    <col min="14091" max="14091" width="14.42578125" customWidth="1"/>
    <col min="14337" max="14337" width="42.85546875" customWidth="1"/>
    <col min="14338" max="14338" width="0" hidden="1" customWidth="1"/>
    <col min="14339" max="14339" width="5" customWidth="1"/>
    <col min="14340" max="14340" width="4.85546875" customWidth="1"/>
    <col min="14341" max="14341" width="11" customWidth="1"/>
    <col min="14342" max="14342" width="5.7109375" customWidth="1"/>
    <col min="14343" max="14343" width="16.28515625" customWidth="1"/>
    <col min="14344" max="14344" width="12.28515625" customWidth="1"/>
    <col min="14345" max="14345" width="13.42578125" customWidth="1"/>
    <col min="14346" max="14346" width="13.28515625" customWidth="1"/>
    <col min="14347" max="14347" width="14.42578125" customWidth="1"/>
    <col min="14593" max="14593" width="42.85546875" customWidth="1"/>
    <col min="14594" max="14594" width="0" hidden="1" customWidth="1"/>
    <col min="14595" max="14595" width="5" customWidth="1"/>
    <col min="14596" max="14596" width="4.85546875" customWidth="1"/>
    <col min="14597" max="14597" width="11" customWidth="1"/>
    <col min="14598" max="14598" width="5.7109375" customWidth="1"/>
    <col min="14599" max="14599" width="16.28515625" customWidth="1"/>
    <col min="14600" max="14600" width="12.28515625" customWidth="1"/>
    <col min="14601" max="14601" width="13.42578125" customWidth="1"/>
    <col min="14602" max="14602" width="13.28515625" customWidth="1"/>
    <col min="14603" max="14603" width="14.42578125" customWidth="1"/>
    <col min="14849" max="14849" width="42.85546875" customWidth="1"/>
    <col min="14850" max="14850" width="0" hidden="1" customWidth="1"/>
    <col min="14851" max="14851" width="5" customWidth="1"/>
    <col min="14852" max="14852" width="4.85546875" customWidth="1"/>
    <col min="14853" max="14853" width="11" customWidth="1"/>
    <col min="14854" max="14854" width="5.7109375" customWidth="1"/>
    <col min="14855" max="14855" width="16.28515625" customWidth="1"/>
    <col min="14856" max="14856" width="12.28515625" customWidth="1"/>
    <col min="14857" max="14857" width="13.42578125" customWidth="1"/>
    <col min="14858" max="14858" width="13.28515625" customWidth="1"/>
    <col min="14859" max="14859" width="14.42578125" customWidth="1"/>
    <col min="15105" max="15105" width="42.85546875" customWidth="1"/>
    <col min="15106" max="15106" width="0" hidden="1" customWidth="1"/>
    <col min="15107" max="15107" width="5" customWidth="1"/>
    <col min="15108" max="15108" width="4.85546875" customWidth="1"/>
    <col min="15109" max="15109" width="11" customWidth="1"/>
    <col min="15110" max="15110" width="5.7109375" customWidth="1"/>
    <col min="15111" max="15111" width="16.28515625" customWidth="1"/>
    <col min="15112" max="15112" width="12.28515625" customWidth="1"/>
    <col min="15113" max="15113" width="13.42578125" customWidth="1"/>
    <col min="15114" max="15114" width="13.28515625" customWidth="1"/>
    <col min="15115" max="15115" width="14.42578125" customWidth="1"/>
    <col min="15361" max="15361" width="42.85546875" customWidth="1"/>
    <col min="15362" max="15362" width="0" hidden="1" customWidth="1"/>
    <col min="15363" max="15363" width="5" customWidth="1"/>
    <col min="15364" max="15364" width="4.85546875" customWidth="1"/>
    <col min="15365" max="15365" width="11" customWidth="1"/>
    <col min="15366" max="15366" width="5.7109375" customWidth="1"/>
    <col min="15367" max="15367" width="16.28515625" customWidth="1"/>
    <col min="15368" max="15368" width="12.28515625" customWidth="1"/>
    <col min="15369" max="15369" width="13.42578125" customWidth="1"/>
    <col min="15370" max="15370" width="13.28515625" customWidth="1"/>
    <col min="15371" max="15371" width="14.42578125" customWidth="1"/>
    <col min="15617" max="15617" width="42.85546875" customWidth="1"/>
    <col min="15618" max="15618" width="0" hidden="1" customWidth="1"/>
    <col min="15619" max="15619" width="5" customWidth="1"/>
    <col min="15620" max="15620" width="4.85546875" customWidth="1"/>
    <col min="15621" max="15621" width="11" customWidth="1"/>
    <col min="15622" max="15622" width="5.7109375" customWidth="1"/>
    <col min="15623" max="15623" width="16.28515625" customWidth="1"/>
    <col min="15624" max="15624" width="12.28515625" customWidth="1"/>
    <col min="15625" max="15625" width="13.42578125" customWidth="1"/>
    <col min="15626" max="15626" width="13.28515625" customWidth="1"/>
    <col min="15627" max="15627" width="14.42578125" customWidth="1"/>
    <col min="15873" max="15873" width="42.85546875" customWidth="1"/>
    <col min="15874" max="15874" width="0" hidden="1" customWidth="1"/>
    <col min="15875" max="15875" width="5" customWidth="1"/>
    <col min="15876" max="15876" width="4.85546875" customWidth="1"/>
    <col min="15877" max="15877" width="11" customWidth="1"/>
    <col min="15878" max="15878" width="5.7109375" customWidth="1"/>
    <col min="15879" max="15879" width="16.28515625" customWidth="1"/>
    <col min="15880" max="15880" width="12.28515625" customWidth="1"/>
    <col min="15881" max="15881" width="13.42578125" customWidth="1"/>
    <col min="15882" max="15882" width="13.28515625" customWidth="1"/>
    <col min="15883" max="15883" width="14.42578125" customWidth="1"/>
    <col min="16129" max="16129" width="42.85546875" customWidth="1"/>
    <col min="16130" max="16130" width="0" hidden="1" customWidth="1"/>
    <col min="16131" max="16131" width="5" customWidth="1"/>
    <col min="16132" max="16132" width="4.85546875" customWidth="1"/>
    <col min="16133" max="16133" width="11" customWidth="1"/>
    <col min="16134" max="16134" width="5.7109375" customWidth="1"/>
    <col min="16135" max="16135" width="16.28515625" customWidth="1"/>
    <col min="16136" max="16136" width="12.28515625" customWidth="1"/>
    <col min="16137" max="16137" width="13.42578125" customWidth="1"/>
    <col min="16138" max="16138" width="13.28515625" customWidth="1"/>
    <col min="16139" max="16139" width="14.42578125" customWidth="1"/>
  </cols>
  <sheetData>
    <row r="1" spans="1:10" ht="51.75" customHeight="1" x14ac:dyDescent="0.25">
      <c r="A1" s="287" t="s">
        <v>641</v>
      </c>
      <c r="B1" s="287"/>
      <c r="C1" s="287"/>
      <c r="D1" s="287"/>
      <c r="E1" s="287"/>
      <c r="F1" s="287"/>
      <c r="G1" s="287"/>
      <c r="H1" s="287"/>
      <c r="I1" s="287"/>
      <c r="J1" s="20"/>
    </row>
    <row r="2" spans="1:10" ht="8.25" customHeight="1" x14ac:dyDescent="0.25">
      <c r="A2" s="264"/>
      <c r="B2" s="264"/>
      <c r="C2" s="264"/>
      <c r="D2" s="264"/>
      <c r="E2" s="264"/>
      <c r="F2" s="264"/>
      <c r="G2" s="264"/>
      <c r="H2" s="264"/>
      <c r="I2" s="264"/>
      <c r="J2" s="20"/>
    </row>
    <row r="3" spans="1:10" ht="51.75" customHeight="1" x14ac:dyDescent="0.25">
      <c r="A3" s="287" t="s">
        <v>624</v>
      </c>
      <c r="B3" s="287"/>
      <c r="C3" s="287"/>
      <c r="D3" s="287"/>
      <c r="E3" s="287"/>
      <c r="F3" s="287"/>
      <c r="G3" s="287"/>
      <c r="H3" s="287"/>
      <c r="I3" s="287"/>
      <c r="J3" s="20"/>
    </row>
    <row r="4" spans="1:10" s="22" customFormat="1" ht="48.75" customHeight="1" x14ac:dyDescent="0.25">
      <c r="A4" s="288" t="s">
        <v>110</v>
      </c>
      <c r="B4" s="288"/>
      <c r="C4" s="288"/>
      <c r="D4" s="288"/>
      <c r="E4" s="288"/>
      <c r="F4" s="288"/>
      <c r="G4" s="288"/>
      <c r="H4" s="288"/>
      <c r="I4" s="288"/>
      <c r="J4" s="21"/>
    </row>
    <row r="5" spans="1:10" s="22" customFormat="1" ht="14.25" customHeight="1" x14ac:dyDescent="0.25">
      <c r="A5" s="23"/>
      <c r="B5" s="23"/>
      <c r="C5" s="23"/>
      <c r="D5" s="23"/>
      <c r="E5" s="23"/>
      <c r="F5" s="23"/>
      <c r="G5" s="24"/>
      <c r="H5" s="23"/>
      <c r="I5" s="25" t="s">
        <v>1</v>
      </c>
      <c r="J5" s="21"/>
    </row>
    <row r="6" spans="1:10" s="22" customFormat="1" ht="76.5" x14ac:dyDescent="0.25">
      <c r="A6" s="26" t="s">
        <v>3</v>
      </c>
      <c r="B6" s="26" t="s">
        <v>111</v>
      </c>
      <c r="C6" s="26" t="s">
        <v>112</v>
      </c>
      <c r="D6" s="26" t="s">
        <v>113</v>
      </c>
      <c r="E6" s="26" t="s">
        <v>114</v>
      </c>
      <c r="F6" s="26" t="s">
        <v>115</v>
      </c>
      <c r="G6" s="27" t="s">
        <v>4</v>
      </c>
      <c r="H6" s="26" t="s">
        <v>116</v>
      </c>
      <c r="I6" s="26" t="s">
        <v>117</v>
      </c>
    </row>
    <row r="7" spans="1:10" s="22" customFormat="1" ht="27" x14ac:dyDescent="0.25">
      <c r="A7" s="28" t="s">
        <v>118</v>
      </c>
      <c r="B7" s="29" t="s">
        <v>119</v>
      </c>
      <c r="C7" s="29"/>
      <c r="D7" s="30"/>
      <c r="E7" s="30"/>
      <c r="F7" s="30"/>
      <c r="G7" s="31">
        <f>G9+G21+G60+G70+G160+G186+G208+G222+G237+G311+G348+G381+G401+G424+G483+G499+G620+G642+G719+G744++G781+G266+G731+G776+G53+G612+G330+G691</f>
        <v>87964702.86999999</v>
      </c>
      <c r="H7" s="31">
        <f>H185+H483+H612+H265</f>
        <v>78158.01999999999</v>
      </c>
      <c r="I7" s="31">
        <f>I8+I159+I185</f>
        <v>717813.23</v>
      </c>
      <c r="J7" s="32"/>
    </row>
    <row r="8" spans="1:10" s="22" customFormat="1" x14ac:dyDescent="0.25">
      <c r="A8" s="33" t="s">
        <v>120</v>
      </c>
      <c r="B8" s="29" t="s">
        <v>119</v>
      </c>
      <c r="C8" s="34" t="s">
        <v>121</v>
      </c>
      <c r="D8" s="30"/>
      <c r="E8" s="30"/>
      <c r="F8" s="30"/>
      <c r="G8" s="31">
        <f>SUM(G9,G21,G60,G70,G53)</f>
        <v>28512065.850000001</v>
      </c>
      <c r="H8" s="31"/>
      <c r="I8" s="31">
        <f>SUM(I9,I21,I60,I70)</f>
        <v>0</v>
      </c>
    </row>
    <row r="9" spans="1:10" s="22" customFormat="1" ht="38.25" x14ac:dyDescent="0.25">
      <c r="A9" s="35" t="s">
        <v>122</v>
      </c>
      <c r="B9" s="36" t="s">
        <v>119</v>
      </c>
      <c r="C9" s="36" t="s">
        <v>121</v>
      </c>
      <c r="D9" s="36" t="s">
        <v>123</v>
      </c>
      <c r="E9" s="36"/>
      <c r="F9" s="36"/>
      <c r="G9" s="31">
        <f>SUM(G10,G15)</f>
        <v>2100000</v>
      </c>
      <c r="H9" s="31"/>
      <c r="I9" s="31"/>
    </row>
    <row r="10" spans="1:10" s="22" customFormat="1" ht="63.75" hidden="1" x14ac:dyDescent="0.25">
      <c r="A10" s="37" t="s">
        <v>124</v>
      </c>
      <c r="B10" s="30" t="s">
        <v>119</v>
      </c>
      <c r="C10" s="30" t="s">
        <v>121</v>
      </c>
      <c r="D10" s="30" t="s">
        <v>123</v>
      </c>
      <c r="E10" s="30" t="s">
        <v>125</v>
      </c>
      <c r="F10" s="30"/>
      <c r="G10" s="38">
        <f>SUM(G11)</f>
        <v>0</v>
      </c>
      <c r="H10" s="38"/>
      <c r="I10" s="38"/>
    </row>
    <row r="11" spans="1:10" s="22" customFormat="1" hidden="1" x14ac:dyDescent="0.25">
      <c r="A11" s="37" t="s">
        <v>126</v>
      </c>
      <c r="B11" s="30" t="s">
        <v>119</v>
      </c>
      <c r="C11" s="30" t="s">
        <v>121</v>
      </c>
      <c r="D11" s="30" t="s">
        <v>123</v>
      </c>
      <c r="E11" s="30" t="s">
        <v>127</v>
      </c>
      <c r="F11" s="30"/>
      <c r="G11" s="38">
        <f>SUM(G14)</f>
        <v>0</v>
      </c>
      <c r="H11" s="38"/>
      <c r="I11" s="38"/>
    </row>
    <row r="12" spans="1:10" s="22" customFormat="1" ht="63.75" hidden="1" x14ac:dyDescent="0.25">
      <c r="A12" s="37" t="s">
        <v>128</v>
      </c>
      <c r="B12" s="30" t="s">
        <v>119</v>
      </c>
      <c r="C12" s="30" t="s">
        <v>121</v>
      </c>
      <c r="D12" s="30" t="s">
        <v>123</v>
      </c>
      <c r="E12" s="30" t="s">
        <v>127</v>
      </c>
      <c r="F12" s="30" t="s">
        <v>129</v>
      </c>
      <c r="G12" s="38">
        <f>G13</f>
        <v>0</v>
      </c>
      <c r="H12" s="38"/>
      <c r="I12" s="38"/>
    </row>
    <row r="13" spans="1:10" s="22" customFormat="1" ht="25.5" hidden="1" x14ac:dyDescent="0.25">
      <c r="A13" s="37" t="s">
        <v>130</v>
      </c>
      <c r="B13" s="30" t="s">
        <v>119</v>
      </c>
      <c r="C13" s="30" t="s">
        <v>121</v>
      </c>
      <c r="D13" s="30" t="s">
        <v>123</v>
      </c>
      <c r="E13" s="30" t="s">
        <v>127</v>
      </c>
      <c r="F13" s="30" t="s">
        <v>131</v>
      </c>
      <c r="G13" s="38">
        <f>G14</f>
        <v>0</v>
      </c>
      <c r="H13" s="38"/>
      <c r="I13" s="38"/>
    </row>
    <row r="14" spans="1:10" s="22" customFormat="1" ht="38.25" hidden="1" x14ac:dyDescent="0.25">
      <c r="A14" s="37" t="s">
        <v>132</v>
      </c>
      <c r="B14" s="30" t="s">
        <v>119</v>
      </c>
      <c r="C14" s="30" t="s">
        <v>121</v>
      </c>
      <c r="D14" s="30" t="s">
        <v>123</v>
      </c>
      <c r="E14" s="30" t="s">
        <v>127</v>
      </c>
      <c r="F14" s="30" t="s">
        <v>133</v>
      </c>
      <c r="G14" s="38"/>
      <c r="H14" s="38"/>
      <c r="I14" s="38"/>
    </row>
    <row r="15" spans="1:10" s="22" customFormat="1" ht="44.25" customHeight="1" x14ac:dyDescent="0.25">
      <c r="A15" s="37" t="s">
        <v>134</v>
      </c>
      <c r="B15" s="30" t="s">
        <v>119</v>
      </c>
      <c r="C15" s="30" t="s">
        <v>121</v>
      </c>
      <c r="D15" s="30" t="s">
        <v>123</v>
      </c>
      <c r="E15" s="30" t="s">
        <v>135</v>
      </c>
      <c r="F15" s="30"/>
      <c r="G15" s="38">
        <f>SUM(G17)</f>
        <v>2100000</v>
      </c>
      <c r="H15" s="38"/>
      <c r="I15" s="38"/>
    </row>
    <row r="16" spans="1:10" s="22" customFormat="1" ht="31.9" customHeight="1" x14ac:dyDescent="0.25">
      <c r="A16" s="37" t="s">
        <v>136</v>
      </c>
      <c r="B16" s="30" t="s">
        <v>119</v>
      </c>
      <c r="C16" s="30" t="s">
        <v>121</v>
      </c>
      <c r="D16" s="30" t="s">
        <v>123</v>
      </c>
      <c r="E16" s="30" t="s">
        <v>137</v>
      </c>
      <c r="F16" s="30"/>
      <c r="G16" s="38">
        <f>SUM(G19)</f>
        <v>2100000</v>
      </c>
      <c r="H16" s="38"/>
      <c r="I16" s="38"/>
    </row>
    <row r="17" spans="1:9" s="22" customFormat="1" x14ac:dyDescent="0.25">
      <c r="A17" s="37" t="s">
        <v>126</v>
      </c>
      <c r="B17" s="30" t="s">
        <v>119</v>
      </c>
      <c r="C17" s="30" t="s">
        <v>121</v>
      </c>
      <c r="D17" s="30" t="s">
        <v>123</v>
      </c>
      <c r="E17" s="30" t="s">
        <v>138</v>
      </c>
      <c r="F17" s="30"/>
      <c r="G17" s="38">
        <f>G18</f>
        <v>2100000</v>
      </c>
      <c r="H17" s="38"/>
      <c r="I17" s="38"/>
    </row>
    <row r="18" spans="1:9" s="22" customFormat="1" ht="63.75" x14ac:dyDescent="0.25">
      <c r="A18" s="37" t="s">
        <v>128</v>
      </c>
      <c r="B18" s="30" t="s">
        <v>119</v>
      </c>
      <c r="C18" s="30" t="s">
        <v>121</v>
      </c>
      <c r="D18" s="30" t="s">
        <v>123</v>
      </c>
      <c r="E18" s="30" t="s">
        <v>138</v>
      </c>
      <c r="F18" s="30" t="s">
        <v>129</v>
      </c>
      <c r="G18" s="38">
        <f>G19</f>
        <v>2100000</v>
      </c>
      <c r="H18" s="38"/>
      <c r="I18" s="38"/>
    </row>
    <row r="19" spans="1:9" s="22" customFormat="1" ht="25.5" x14ac:dyDescent="0.25">
      <c r="A19" s="37" t="s">
        <v>130</v>
      </c>
      <c r="B19" s="30" t="s">
        <v>119</v>
      </c>
      <c r="C19" s="30" t="s">
        <v>121</v>
      </c>
      <c r="D19" s="30" t="s">
        <v>123</v>
      </c>
      <c r="E19" s="30" t="s">
        <v>138</v>
      </c>
      <c r="F19" s="30" t="s">
        <v>131</v>
      </c>
      <c r="G19" s="38">
        <f>1650000+450000</f>
        <v>2100000</v>
      </c>
      <c r="H19" s="38"/>
      <c r="I19" s="38"/>
    </row>
    <row r="20" spans="1:9" s="22" customFormat="1" ht="38.25" hidden="1" x14ac:dyDescent="0.25">
      <c r="A20" s="37" t="s">
        <v>132</v>
      </c>
      <c r="B20" s="30" t="s">
        <v>119</v>
      </c>
      <c r="C20" s="30" t="s">
        <v>121</v>
      </c>
      <c r="D20" s="30" t="s">
        <v>123</v>
      </c>
      <c r="E20" s="30" t="s">
        <v>138</v>
      </c>
      <c r="F20" s="30" t="s">
        <v>133</v>
      </c>
      <c r="G20" s="38">
        <v>1900000</v>
      </c>
      <c r="H20" s="38"/>
      <c r="I20" s="38"/>
    </row>
    <row r="21" spans="1:9" s="22" customFormat="1" ht="51" x14ac:dyDescent="0.25">
      <c r="A21" s="35" t="s">
        <v>139</v>
      </c>
      <c r="B21" s="36" t="s">
        <v>119</v>
      </c>
      <c r="C21" s="36" t="s">
        <v>121</v>
      </c>
      <c r="D21" s="36" t="s">
        <v>140</v>
      </c>
      <c r="E21" s="36"/>
      <c r="F21" s="36"/>
      <c r="G21" s="31">
        <f>SUM(G22,G35)</f>
        <v>14450000</v>
      </c>
      <c r="H21" s="31"/>
      <c r="I21" s="31"/>
    </row>
    <row r="22" spans="1:9" s="22" customFormat="1" ht="51" hidden="1" x14ac:dyDescent="0.25">
      <c r="A22" s="37" t="s">
        <v>141</v>
      </c>
      <c r="B22" s="30" t="s">
        <v>119</v>
      </c>
      <c r="C22" s="30" t="s">
        <v>121</v>
      </c>
      <c r="D22" s="30" t="s">
        <v>140</v>
      </c>
      <c r="E22" s="30" t="s">
        <v>125</v>
      </c>
      <c r="F22" s="30"/>
      <c r="G22" s="38">
        <f>SUM(G23)</f>
        <v>0</v>
      </c>
      <c r="H22" s="38"/>
      <c r="I22" s="38"/>
    </row>
    <row r="23" spans="1:9" s="22" customFormat="1" hidden="1" x14ac:dyDescent="0.25">
      <c r="A23" s="37" t="s">
        <v>142</v>
      </c>
      <c r="B23" s="30" t="s">
        <v>119</v>
      </c>
      <c r="C23" s="30" t="s">
        <v>121</v>
      </c>
      <c r="D23" s="30" t="s">
        <v>140</v>
      </c>
      <c r="E23" s="30" t="s">
        <v>143</v>
      </c>
      <c r="F23" s="30"/>
      <c r="G23" s="38">
        <f>G24+G28+G32</f>
        <v>0</v>
      </c>
      <c r="H23" s="38"/>
      <c r="I23" s="38"/>
    </row>
    <row r="24" spans="1:9" s="22" customFormat="1" ht="63.75" hidden="1" x14ac:dyDescent="0.25">
      <c r="A24" s="37" t="s">
        <v>128</v>
      </c>
      <c r="B24" s="30" t="s">
        <v>119</v>
      </c>
      <c r="C24" s="30" t="s">
        <v>121</v>
      </c>
      <c r="D24" s="30" t="s">
        <v>140</v>
      </c>
      <c r="E24" s="30" t="s">
        <v>143</v>
      </c>
      <c r="F24" s="30" t="s">
        <v>129</v>
      </c>
      <c r="G24" s="38">
        <f>G25</f>
        <v>0</v>
      </c>
      <c r="H24" s="38"/>
      <c r="I24" s="38"/>
    </row>
    <row r="25" spans="1:9" s="22" customFormat="1" ht="25.5" hidden="1" x14ac:dyDescent="0.25">
      <c r="A25" s="37" t="s">
        <v>130</v>
      </c>
      <c r="B25" s="30" t="s">
        <v>119</v>
      </c>
      <c r="C25" s="30" t="s">
        <v>121</v>
      </c>
      <c r="D25" s="30" t="s">
        <v>140</v>
      </c>
      <c r="E25" s="30" t="s">
        <v>143</v>
      </c>
      <c r="F25" s="30" t="s">
        <v>131</v>
      </c>
      <c r="G25" s="38">
        <f>G26+G27</f>
        <v>0</v>
      </c>
      <c r="H25" s="38"/>
      <c r="I25" s="38"/>
    </row>
    <row r="26" spans="1:9" s="22" customFormat="1" ht="38.25" hidden="1" x14ac:dyDescent="0.25">
      <c r="A26" s="37" t="s">
        <v>132</v>
      </c>
      <c r="B26" s="30" t="s">
        <v>119</v>
      </c>
      <c r="C26" s="30" t="s">
        <v>121</v>
      </c>
      <c r="D26" s="30" t="s">
        <v>140</v>
      </c>
      <c r="E26" s="30" t="s">
        <v>143</v>
      </c>
      <c r="F26" s="30" t="s">
        <v>133</v>
      </c>
      <c r="G26" s="38"/>
      <c r="H26" s="38"/>
      <c r="I26" s="38"/>
    </row>
    <row r="27" spans="1:9" s="22" customFormat="1" ht="38.25" hidden="1" x14ac:dyDescent="0.25">
      <c r="A27" s="37" t="s">
        <v>144</v>
      </c>
      <c r="B27" s="30" t="s">
        <v>119</v>
      </c>
      <c r="C27" s="30" t="s">
        <v>121</v>
      </c>
      <c r="D27" s="30" t="s">
        <v>140</v>
      </c>
      <c r="E27" s="30" t="s">
        <v>143</v>
      </c>
      <c r="F27" s="30" t="s">
        <v>145</v>
      </c>
      <c r="G27" s="38"/>
      <c r="H27" s="38"/>
      <c r="I27" s="38"/>
    </row>
    <row r="28" spans="1:9" s="22" customFormat="1" ht="25.5" hidden="1" x14ac:dyDescent="0.25">
      <c r="A28" s="37" t="s">
        <v>146</v>
      </c>
      <c r="B28" s="30" t="s">
        <v>119</v>
      </c>
      <c r="C28" s="30" t="s">
        <v>121</v>
      </c>
      <c r="D28" s="30" t="s">
        <v>140</v>
      </c>
      <c r="E28" s="30" t="s">
        <v>143</v>
      </c>
      <c r="F28" s="30" t="s">
        <v>147</v>
      </c>
      <c r="G28" s="38">
        <f>G29</f>
        <v>0</v>
      </c>
      <c r="H28" s="38"/>
      <c r="I28" s="38"/>
    </row>
    <row r="29" spans="1:9" s="22" customFormat="1" ht="38.25" hidden="1" x14ac:dyDescent="0.25">
      <c r="A29" s="39" t="s">
        <v>148</v>
      </c>
      <c r="B29" s="40">
        <v>650</v>
      </c>
      <c r="C29" s="41">
        <v>1</v>
      </c>
      <c r="D29" s="41">
        <v>4</v>
      </c>
      <c r="E29" s="42">
        <v>20400</v>
      </c>
      <c r="F29" s="43">
        <v>240</v>
      </c>
      <c r="G29" s="44">
        <f>G30+G31</f>
        <v>0</v>
      </c>
      <c r="H29" s="45"/>
      <c r="I29" s="46" t="s">
        <v>149</v>
      </c>
    </row>
    <row r="30" spans="1:9" s="22" customFormat="1" ht="25.5" hidden="1" x14ac:dyDescent="0.25">
      <c r="A30" s="37" t="s">
        <v>150</v>
      </c>
      <c r="B30" s="30" t="s">
        <v>119</v>
      </c>
      <c r="C30" s="30" t="s">
        <v>121</v>
      </c>
      <c r="D30" s="30" t="s">
        <v>140</v>
      </c>
      <c r="E30" s="30" t="s">
        <v>143</v>
      </c>
      <c r="F30" s="30" t="s">
        <v>151</v>
      </c>
      <c r="G30" s="38"/>
      <c r="H30" s="38"/>
      <c r="I30" s="38"/>
    </row>
    <row r="31" spans="1:9" s="22" customFormat="1" ht="38.25" hidden="1" x14ac:dyDescent="0.25">
      <c r="A31" s="37" t="s">
        <v>152</v>
      </c>
      <c r="B31" s="30" t="s">
        <v>119</v>
      </c>
      <c r="C31" s="30" t="s">
        <v>121</v>
      </c>
      <c r="D31" s="30" t="s">
        <v>140</v>
      </c>
      <c r="E31" s="30" t="s">
        <v>143</v>
      </c>
      <c r="F31" s="30" t="s">
        <v>153</v>
      </c>
      <c r="G31" s="38"/>
      <c r="H31" s="38"/>
      <c r="I31" s="38"/>
    </row>
    <row r="32" spans="1:9" s="22" customFormat="1" hidden="1" x14ac:dyDescent="0.25">
      <c r="A32" s="39" t="s">
        <v>154</v>
      </c>
      <c r="B32" s="30" t="s">
        <v>119</v>
      </c>
      <c r="C32" s="41">
        <v>1</v>
      </c>
      <c r="D32" s="41">
        <v>4</v>
      </c>
      <c r="E32" s="42">
        <v>20400</v>
      </c>
      <c r="F32" s="43">
        <v>800</v>
      </c>
      <c r="G32" s="47">
        <f>G33</f>
        <v>0</v>
      </c>
      <c r="H32" s="45"/>
      <c r="I32" s="46" t="s">
        <v>149</v>
      </c>
    </row>
    <row r="33" spans="1:9" s="22" customFormat="1" hidden="1" x14ac:dyDescent="0.25">
      <c r="A33" s="39" t="s">
        <v>155</v>
      </c>
      <c r="B33" s="30" t="s">
        <v>119</v>
      </c>
      <c r="C33" s="41">
        <v>1</v>
      </c>
      <c r="D33" s="41">
        <v>4</v>
      </c>
      <c r="E33" s="42">
        <v>20400</v>
      </c>
      <c r="F33" s="43">
        <v>850</v>
      </c>
      <c r="G33" s="47">
        <f>G34</f>
        <v>0</v>
      </c>
      <c r="H33" s="45"/>
      <c r="I33" s="46" t="s">
        <v>149</v>
      </c>
    </row>
    <row r="34" spans="1:9" s="22" customFormat="1" hidden="1" x14ac:dyDescent="0.25">
      <c r="A34" s="37" t="s">
        <v>156</v>
      </c>
      <c r="B34" s="30" t="s">
        <v>119</v>
      </c>
      <c r="C34" s="30" t="s">
        <v>121</v>
      </c>
      <c r="D34" s="30" t="s">
        <v>140</v>
      </c>
      <c r="E34" s="30" t="s">
        <v>143</v>
      </c>
      <c r="F34" s="30" t="s">
        <v>157</v>
      </c>
      <c r="G34" s="38"/>
      <c r="H34" s="38"/>
      <c r="I34" s="38"/>
    </row>
    <row r="35" spans="1:9" s="22" customFormat="1" ht="38.25" x14ac:dyDescent="0.25">
      <c r="A35" s="37" t="s">
        <v>134</v>
      </c>
      <c r="B35" s="30" t="s">
        <v>119</v>
      </c>
      <c r="C35" s="30" t="s">
        <v>121</v>
      </c>
      <c r="D35" s="30" t="s">
        <v>140</v>
      </c>
      <c r="E35" s="30" t="s">
        <v>135</v>
      </c>
      <c r="F35" s="30"/>
      <c r="G35" s="38">
        <f>SUM(G37)</f>
        <v>14450000</v>
      </c>
      <c r="H35" s="38"/>
      <c r="I35" s="38"/>
    </row>
    <row r="36" spans="1:9" s="22" customFormat="1" ht="25.5" x14ac:dyDescent="0.25">
      <c r="A36" s="37" t="s">
        <v>136</v>
      </c>
      <c r="B36" s="30" t="s">
        <v>119</v>
      </c>
      <c r="C36" s="30" t="s">
        <v>121</v>
      </c>
      <c r="D36" s="30" t="s">
        <v>140</v>
      </c>
      <c r="E36" s="30" t="s">
        <v>137</v>
      </c>
      <c r="F36" s="30"/>
      <c r="G36" s="38">
        <f>G37+G49+G41</f>
        <v>14700000</v>
      </c>
      <c r="H36" s="38"/>
      <c r="I36" s="38"/>
    </row>
    <row r="37" spans="1:9" s="22" customFormat="1" ht="25.5" x14ac:dyDescent="0.25">
      <c r="A37" s="37" t="s">
        <v>158</v>
      </c>
      <c r="B37" s="30" t="s">
        <v>119</v>
      </c>
      <c r="C37" s="30" t="s">
        <v>121</v>
      </c>
      <c r="D37" s="30" t="s">
        <v>140</v>
      </c>
      <c r="E37" s="30" t="s">
        <v>159</v>
      </c>
      <c r="F37" s="30"/>
      <c r="G37" s="38">
        <f>G38+G50+G41</f>
        <v>14450000</v>
      </c>
      <c r="H37" s="38"/>
      <c r="I37" s="38"/>
    </row>
    <row r="38" spans="1:9" s="22" customFormat="1" ht="63.75" x14ac:dyDescent="0.25">
      <c r="A38" s="37" t="s">
        <v>128</v>
      </c>
      <c r="B38" s="30" t="s">
        <v>119</v>
      </c>
      <c r="C38" s="30" t="s">
        <v>121</v>
      </c>
      <c r="D38" s="30" t="s">
        <v>140</v>
      </c>
      <c r="E38" s="30" t="s">
        <v>159</v>
      </c>
      <c r="F38" s="30" t="s">
        <v>129</v>
      </c>
      <c r="G38" s="38">
        <f>G39</f>
        <v>14200000</v>
      </c>
      <c r="H38" s="38"/>
      <c r="I38" s="38"/>
    </row>
    <row r="39" spans="1:9" s="22" customFormat="1" ht="25.5" x14ac:dyDescent="0.25">
      <c r="A39" s="37" t="s">
        <v>130</v>
      </c>
      <c r="B39" s="30" t="s">
        <v>119</v>
      </c>
      <c r="C39" s="30" t="s">
        <v>121</v>
      </c>
      <c r="D39" s="30" t="s">
        <v>140</v>
      </c>
      <c r="E39" s="30" t="s">
        <v>159</v>
      </c>
      <c r="F39" s="30" t="s">
        <v>131</v>
      </c>
      <c r="G39" s="38">
        <f>11300000+2900000</f>
        <v>14200000</v>
      </c>
      <c r="H39" s="38"/>
      <c r="I39" s="38"/>
    </row>
    <row r="40" spans="1:9" s="22" customFormat="1" ht="38.25" hidden="1" x14ac:dyDescent="0.25">
      <c r="A40" s="37" t="s">
        <v>132</v>
      </c>
      <c r="B40" s="30" t="s">
        <v>119</v>
      </c>
      <c r="C40" s="30" t="s">
        <v>121</v>
      </c>
      <c r="D40" s="30" t="s">
        <v>140</v>
      </c>
      <c r="E40" s="30" t="s">
        <v>159</v>
      </c>
      <c r="F40" s="30" t="s">
        <v>133</v>
      </c>
      <c r="G40" s="38">
        <v>12173327</v>
      </c>
      <c r="H40" s="38"/>
      <c r="I40" s="38"/>
    </row>
    <row r="41" spans="1:9" s="22" customFormat="1" x14ac:dyDescent="0.25">
      <c r="A41" s="48" t="s">
        <v>160</v>
      </c>
      <c r="B41" s="40">
        <v>650</v>
      </c>
      <c r="C41" s="30" t="s">
        <v>121</v>
      </c>
      <c r="D41" s="30" t="s">
        <v>140</v>
      </c>
      <c r="E41" s="30" t="s">
        <v>161</v>
      </c>
      <c r="F41" s="43" t="s">
        <v>149</v>
      </c>
      <c r="G41" s="47">
        <f>G42+G44+G47</f>
        <v>250000</v>
      </c>
      <c r="H41" s="49"/>
      <c r="I41" s="50" t="s">
        <v>149</v>
      </c>
    </row>
    <row r="42" spans="1:9" s="22" customFormat="1" ht="63.75" x14ac:dyDescent="0.25">
      <c r="A42" s="37" t="s">
        <v>162</v>
      </c>
      <c r="B42" s="30" t="s">
        <v>119</v>
      </c>
      <c r="C42" s="30" t="s">
        <v>121</v>
      </c>
      <c r="D42" s="30" t="s">
        <v>140</v>
      </c>
      <c r="E42" s="30" t="s">
        <v>161</v>
      </c>
      <c r="F42" s="30" t="s">
        <v>129</v>
      </c>
      <c r="G42" s="38">
        <f>G43</f>
        <v>250000</v>
      </c>
      <c r="H42" s="38"/>
      <c r="I42" s="38"/>
    </row>
    <row r="43" spans="1:9" s="22" customFormat="1" ht="25.5" x14ac:dyDescent="0.25">
      <c r="A43" s="37" t="s">
        <v>130</v>
      </c>
      <c r="B43" s="30" t="s">
        <v>119</v>
      </c>
      <c r="C43" s="30" t="s">
        <v>121</v>
      </c>
      <c r="D43" s="30" t="s">
        <v>140</v>
      </c>
      <c r="E43" s="30" t="s">
        <v>161</v>
      </c>
      <c r="F43" s="30" t="s">
        <v>131</v>
      </c>
      <c r="G43" s="38">
        <v>250000</v>
      </c>
      <c r="H43" s="38"/>
      <c r="I43" s="38"/>
    </row>
    <row r="44" spans="1:9" s="22" customFormat="1" ht="25.5" hidden="1" x14ac:dyDescent="0.25">
      <c r="A44" s="37" t="s">
        <v>146</v>
      </c>
      <c r="B44" s="30" t="s">
        <v>119</v>
      </c>
      <c r="C44" s="30" t="s">
        <v>121</v>
      </c>
      <c r="D44" s="30" t="s">
        <v>140</v>
      </c>
      <c r="E44" s="30" t="s">
        <v>161</v>
      </c>
      <c r="F44" s="30" t="s">
        <v>147</v>
      </c>
      <c r="G44" s="38">
        <f>G45</f>
        <v>0</v>
      </c>
      <c r="H44" s="38"/>
      <c r="I44" s="38"/>
    </row>
    <row r="45" spans="1:9" s="22" customFormat="1" ht="38.25" hidden="1" x14ac:dyDescent="0.25">
      <c r="A45" s="39" t="s">
        <v>148</v>
      </c>
      <c r="B45" s="40">
        <v>650</v>
      </c>
      <c r="C45" s="30" t="s">
        <v>121</v>
      </c>
      <c r="D45" s="30" t="s">
        <v>140</v>
      </c>
      <c r="E45" s="30" t="s">
        <v>161</v>
      </c>
      <c r="F45" s="43">
        <v>240</v>
      </c>
      <c r="G45" s="47"/>
      <c r="H45" s="44"/>
      <c r="I45" s="44"/>
    </row>
    <row r="46" spans="1:9" s="22" customFormat="1" ht="38.25" hidden="1" x14ac:dyDescent="0.25">
      <c r="A46" s="37" t="s">
        <v>152</v>
      </c>
      <c r="B46" s="30" t="s">
        <v>119</v>
      </c>
      <c r="C46" s="30" t="s">
        <v>121</v>
      </c>
      <c r="D46" s="30" t="s">
        <v>140</v>
      </c>
      <c r="E46" s="30" t="s">
        <v>159</v>
      </c>
      <c r="F46" s="30" t="s">
        <v>153</v>
      </c>
      <c r="G46" s="38">
        <v>20000</v>
      </c>
      <c r="H46" s="38"/>
      <c r="I46" s="38"/>
    </row>
    <row r="47" spans="1:9" s="22" customFormat="1" ht="25.5" hidden="1" x14ac:dyDescent="0.25">
      <c r="A47" s="37" t="s">
        <v>163</v>
      </c>
      <c r="B47" s="30" t="s">
        <v>119</v>
      </c>
      <c r="C47" s="30" t="s">
        <v>121</v>
      </c>
      <c r="D47" s="30" t="s">
        <v>140</v>
      </c>
      <c r="E47" s="30" t="s">
        <v>161</v>
      </c>
      <c r="F47" s="30" t="s">
        <v>147</v>
      </c>
      <c r="G47" s="38">
        <f>G48</f>
        <v>0</v>
      </c>
      <c r="H47" s="38"/>
      <c r="I47" s="38"/>
    </row>
    <row r="48" spans="1:9" s="22" customFormat="1" ht="25.5" hidden="1" x14ac:dyDescent="0.25">
      <c r="A48" s="39" t="s">
        <v>164</v>
      </c>
      <c r="B48" s="40">
        <v>650</v>
      </c>
      <c r="C48" s="30" t="s">
        <v>121</v>
      </c>
      <c r="D48" s="30" t="s">
        <v>140</v>
      </c>
      <c r="E48" s="30" t="s">
        <v>161</v>
      </c>
      <c r="F48" s="43">
        <v>240</v>
      </c>
      <c r="G48" s="47"/>
      <c r="H48" s="44"/>
      <c r="I48" s="44"/>
    </row>
    <row r="49" spans="1:9" s="22" customFormat="1" ht="38.25" hidden="1" x14ac:dyDescent="0.25">
      <c r="A49" s="37" t="s">
        <v>144</v>
      </c>
      <c r="B49" s="30" t="s">
        <v>119</v>
      </c>
      <c r="C49" s="30" t="s">
        <v>121</v>
      </c>
      <c r="D49" s="30" t="s">
        <v>140</v>
      </c>
      <c r="E49" s="30" t="s">
        <v>165</v>
      </c>
      <c r="F49" s="30" t="s">
        <v>145</v>
      </c>
      <c r="G49" s="38"/>
      <c r="H49" s="38"/>
      <c r="I49" s="38"/>
    </row>
    <row r="50" spans="1:9" s="22" customFormat="1" ht="25.5" hidden="1" x14ac:dyDescent="0.25">
      <c r="A50" s="37" t="s">
        <v>146</v>
      </c>
      <c r="B50" s="30" t="s">
        <v>119</v>
      </c>
      <c r="C50" s="30" t="s">
        <v>121</v>
      </c>
      <c r="D50" s="30" t="s">
        <v>140</v>
      </c>
      <c r="E50" s="30" t="s">
        <v>165</v>
      </c>
      <c r="F50" s="30" t="s">
        <v>147</v>
      </c>
      <c r="G50" s="38">
        <f>G51</f>
        <v>0</v>
      </c>
      <c r="H50" s="38"/>
      <c r="I50" s="38"/>
    </row>
    <row r="51" spans="1:9" s="22" customFormat="1" ht="38.25" hidden="1" x14ac:dyDescent="0.25">
      <c r="A51" s="39" t="s">
        <v>148</v>
      </c>
      <c r="B51" s="40">
        <v>650</v>
      </c>
      <c r="C51" s="30" t="s">
        <v>121</v>
      </c>
      <c r="D51" s="30" t="s">
        <v>140</v>
      </c>
      <c r="E51" s="30" t="s">
        <v>165</v>
      </c>
      <c r="F51" s="43">
        <v>240</v>
      </c>
      <c r="G51" s="47">
        <f>G52</f>
        <v>0</v>
      </c>
      <c r="H51" s="44"/>
      <c r="I51" s="44"/>
    </row>
    <row r="52" spans="1:9" s="22" customFormat="1" ht="38.25" hidden="1" x14ac:dyDescent="0.25">
      <c r="A52" s="37" t="s">
        <v>152</v>
      </c>
      <c r="B52" s="30" t="s">
        <v>119</v>
      </c>
      <c r="C52" s="30" t="s">
        <v>121</v>
      </c>
      <c r="D52" s="30" t="s">
        <v>140</v>
      </c>
      <c r="E52" s="30" t="s">
        <v>165</v>
      </c>
      <c r="F52" s="30" t="s">
        <v>153</v>
      </c>
      <c r="G52" s="38"/>
      <c r="H52" s="38"/>
      <c r="I52" s="38"/>
    </row>
    <row r="53" spans="1:9" s="22" customFormat="1" ht="26.25" hidden="1" x14ac:dyDescent="0.25">
      <c r="A53" s="51" t="s">
        <v>166</v>
      </c>
      <c r="B53" s="36" t="s">
        <v>119</v>
      </c>
      <c r="C53" s="36" t="s">
        <v>121</v>
      </c>
      <c r="D53" s="36" t="s">
        <v>167</v>
      </c>
      <c r="E53" s="36"/>
      <c r="F53" s="36"/>
      <c r="G53" s="31">
        <f>SUM(G56)</f>
        <v>0</v>
      </c>
      <c r="H53" s="31"/>
      <c r="I53" s="31"/>
    </row>
    <row r="54" spans="1:9" s="22" customFormat="1" ht="38.25" hidden="1" x14ac:dyDescent="0.25">
      <c r="A54" s="37" t="s">
        <v>134</v>
      </c>
      <c r="B54" s="30" t="s">
        <v>119</v>
      </c>
      <c r="C54" s="30" t="s">
        <v>121</v>
      </c>
      <c r="D54" s="30" t="s">
        <v>167</v>
      </c>
      <c r="E54" s="30" t="s">
        <v>135</v>
      </c>
      <c r="F54" s="30"/>
      <c r="G54" s="38">
        <f>SUM(G56)</f>
        <v>0</v>
      </c>
      <c r="H54" s="38"/>
      <c r="I54" s="38"/>
    </row>
    <row r="55" spans="1:9" s="22" customFormat="1" ht="25.5" hidden="1" x14ac:dyDescent="0.25">
      <c r="A55" s="37" t="s">
        <v>136</v>
      </c>
      <c r="B55" s="30" t="s">
        <v>119</v>
      </c>
      <c r="C55" s="30" t="s">
        <v>121</v>
      </c>
      <c r="D55" s="30" t="s">
        <v>167</v>
      </c>
      <c r="E55" s="30" t="s">
        <v>137</v>
      </c>
      <c r="F55" s="30"/>
      <c r="G55" s="38">
        <f>G56</f>
        <v>0</v>
      </c>
      <c r="H55" s="38"/>
      <c r="I55" s="38"/>
    </row>
    <row r="56" spans="1:9" s="22" customFormat="1" ht="51" hidden="1" x14ac:dyDescent="0.25">
      <c r="A56" s="37" t="s">
        <v>168</v>
      </c>
      <c r="B56" s="30" t="s">
        <v>119</v>
      </c>
      <c r="C56" s="30" t="s">
        <v>121</v>
      </c>
      <c r="D56" s="30" t="s">
        <v>167</v>
      </c>
      <c r="E56" s="30" t="s">
        <v>161</v>
      </c>
      <c r="F56" s="30"/>
      <c r="G56" s="38">
        <f>G57</f>
        <v>0</v>
      </c>
      <c r="H56" s="38"/>
      <c r="I56" s="38"/>
    </row>
    <row r="57" spans="1:9" s="22" customFormat="1" hidden="1" x14ac:dyDescent="0.25">
      <c r="A57" s="37" t="s">
        <v>154</v>
      </c>
      <c r="B57" s="30" t="s">
        <v>119</v>
      </c>
      <c r="C57" s="30" t="s">
        <v>121</v>
      </c>
      <c r="D57" s="30" t="s">
        <v>167</v>
      </c>
      <c r="E57" s="30" t="s">
        <v>161</v>
      </c>
      <c r="F57" s="30" t="s">
        <v>169</v>
      </c>
      <c r="G57" s="38">
        <f>G58</f>
        <v>0</v>
      </c>
      <c r="H57" s="38"/>
      <c r="I57" s="38"/>
    </row>
    <row r="58" spans="1:9" s="22" customFormat="1" hidden="1" x14ac:dyDescent="0.25">
      <c r="A58" s="39" t="s">
        <v>170</v>
      </c>
      <c r="B58" s="40">
        <v>650</v>
      </c>
      <c r="C58" s="41">
        <v>1</v>
      </c>
      <c r="D58" s="41">
        <v>7</v>
      </c>
      <c r="E58" s="30" t="s">
        <v>161</v>
      </c>
      <c r="F58" s="43">
        <v>880</v>
      </c>
      <c r="G58" s="47"/>
      <c r="H58" s="45"/>
      <c r="I58" s="46" t="s">
        <v>149</v>
      </c>
    </row>
    <row r="59" spans="1:9" s="22" customFormat="1" ht="25.5" hidden="1" x14ac:dyDescent="0.25">
      <c r="A59" s="37" t="s">
        <v>171</v>
      </c>
      <c r="B59" s="30" t="s">
        <v>119</v>
      </c>
      <c r="C59" s="30" t="s">
        <v>121</v>
      </c>
      <c r="D59" s="30" t="s">
        <v>167</v>
      </c>
      <c r="E59" s="30" t="s">
        <v>172</v>
      </c>
      <c r="F59" s="30" t="s">
        <v>153</v>
      </c>
      <c r="G59" s="38"/>
      <c r="H59" s="38"/>
      <c r="I59" s="38"/>
    </row>
    <row r="60" spans="1:9" s="52" customFormat="1" ht="12.75" x14ac:dyDescent="0.2">
      <c r="A60" s="51" t="s">
        <v>173</v>
      </c>
      <c r="B60" s="36" t="s">
        <v>119</v>
      </c>
      <c r="C60" s="36" t="s">
        <v>121</v>
      </c>
      <c r="D60" s="36" t="s">
        <v>174</v>
      </c>
      <c r="E60" s="36"/>
      <c r="F60" s="36"/>
      <c r="G60" s="31">
        <f>G61+G65</f>
        <v>100000</v>
      </c>
      <c r="H60" s="31"/>
      <c r="I60" s="31"/>
    </row>
    <row r="61" spans="1:9" s="52" customFormat="1" ht="12.75" hidden="1" x14ac:dyDescent="0.2">
      <c r="A61" s="37" t="s">
        <v>173</v>
      </c>
      <c r="B61" s="30" t="s">
        <v>119</v>
      </c>
      <c r="C61" s="30" t="s">
        <v>121</v>
      </c>
      <c r="D61" s="30" t="s">
        <v>174</v>
      </c>
      <c r="E61" s="30" t="s">
        <v>175</v>
      </c>
      <c r="F61" s="30"/>
      <c r="G61" s="38">
        <f t="shared" ref="G61:G68" si="0">G62</f>
        <v>0</v>
      </c>
      <c r="H61" s="38"/>
      <c r="I61" s="38"/>
    </row>
    <row r="62" spans="1:9" s="52" customFormat="1" ht="12.75" hidden="1" x14ac:dyDescent="0.2">
      <c r="A62" s="37" t="s">
        <v>176</v>
      </c>
      <c r="B62" s="30" t="s">
        <v>119</v>
      </c>
      <c r="C62" s="30" t="s">
        <v>121</v>
      </c>
      <c r="D62" s="30" t="s">
        <v>174</v>
      </c>
      <c r="E62" s="30" t="s">
        <v>177</v>
      </c>
      <c r="F62" s="30"/>
      <c r="G62" s="38">
        <f t="shared" si="0"/>
        <v>0</v>
      </c>
      <c r="H62" s="38"/>
      <c r="I62" s="38"/>
    </row>
    <row r="63" spans="1:9" s="52" customFormat="1" ht="12.75" hidden="1" x14ac:dyDescent="0.2">
      <c r="A63" s="39" t="s">
        <v>154</v>
      </c>
      <c r="B63" s="40">
        <v>650</v>
      </c>
      <c r="C63" s="41">
        <v>1</v>
      </c>
      <c r="D63" s="41">
        <v>11</v>
      </c>
      <c r="E63" s="42">
        <v>700500</v>
      </c>
      <c r="F63" s="43">
        <v>800</v>
      </c>
      <c r="G63" s="47">
        <f t="shared" si="0"/>
        <v>0</v>
      </c>
      <c r="H63" s="45"/>
      <c r="I63" s="46" t="s">
        <v>149</v>
      </c>
    </row>
    <row r="64" spans="1:9" s="52" customFormat="1" ht="12.75" hidden="1" x14ac:dyDescent="0.2">
      <c r="A64" s="37" t="s">
        <v>178</v>
      </c>
      <c r="B64" s="30" t="s">
        <v>119</v>
      </c>
      <c r="C64" s="30" t="s">
        <v>121</v>
      </c>
      <c r="D64" s="30" t="s">
        <v>174</v>
      </c>
      <c r="E64" s="30" t="s">
        <v>177</v>
      </c>
      <c r="F64" s="30" t="s">
        <v>179</v>
      </c>
      <c r="G64" s="38"/>
      <c r="H64" s="38"/>
      <c r="I64" s="38"/>
    </row>
    <row r="65" spans="1:9" s="52" customFormat="1" ht="25.5" x14ac:dyDescent="0.2">
      <c r="A65" s="53" t="s">
        <v>180</v>
      </c>
      <c r="B65" s="30" t="s">
        <v>119</v>
      </c>
      <c r="C65" s="30" t="s">
        <v>121</v>
      </c>
      <c r="D65" s="30" t="s">
        <v>174</v>
      </c>
      <c r="E65" s="54" t="s">
        <v>181</v>
      </c>
      <c r="F65" s="30"/>
      <c r="G65" s="38">
        <f>G67</f>
        <v>100000</v>
      </c>
      <c r="H65" s="38"/>
      <c r="I65" s="38"/>
    </row>
    <row r="66" spans="1:9" s="52" customFormat="1" ht="25.5" x14ac:dyDescent="0.2">
      <c r="A66" s="55" t="s">
        <v>182</v>
      </c>
      <c r="B66" s="30" t="s">
        <v>119</v>
      </c>
      <c r="C66" s="30" t="s">
        <v>121</v>
      </c>
      <c r="D66" s="30" t="s">
        <v>174</v>
      </c>
      <c r="E66" s="54" t="s">
        <v>183</v>
      </c>
      <c r="F66" s="30"/>
      <c r="G66" s="38">
        <f>G67</f>
        <v>100000</v>
      </c>
      <c r="H66" s="38"/>
      <c r="I66" s="38"/>
    </row>
    <row r="67" spans="1:9" s="52" customFormat="1" ht="17.25" customHeight="1" x14ac:dyDescent="0.2">
      <c r="A67" s="37" t="s">
        <v>184</v>
      </c>
      <c r="B67" s="30" t="s">
        <v>119</v>
      </c>
      <c r="C67" s="30" t="s">
        <v>121</v>
      </c>
      <c r="D67" s="30" t="s">
        <v>174</v>
      </c>
      <c r="E67" s="54" t="s">
        <v>185</v>
      </c>
      <c r="F67" s="30"/>
      <c r="G67" s="38">
        <f t="shared" si="0"/>
        <v>100000</v>
      </c>
      <c r="H67" s="38"/>
      <c r="I67" s="38"/>
    </row>
    <row r="68" spans="1:9" s="52" customFormat="1" ht="12.75" x14ac:dyDescent="0.2">
      <c r="A68" s="39" t="s">
        <v>154</v>
      </c>
      <c r="B68" s="40">
        <v>650</v>
      </c>
      <c r="C68" s="41">
        <v>1</v>
      </c>
      <c r="D68" s="41">
        <v>11</v>
      </c>
      <c r="E68" s="54" t="s">
        <v>185</v>
      </c>
      <c r="F68" s="43">
        <v>800</v>
      </c>
      <c r="G68" s="47">
        <f t="shared" si="0"/>
        <v>100000</v>
      </c>
      <c r="H68" s="45"/>
      <c r="I68" s="46" t="s">
        <v>149</v>
      </c>
    </row>
    <row r="69" spans="1:9" s="52" customFormat="1" ht="12.75" x14ac:dyDescent="0.2">
      <c r="A69" s="37" t="s">
        <v>178</v>
      </c>
      <c r="B69" s="30" t="s">
        <v>119</v>
      </c>
      <c r="C69" s="30" t="s">
        <v>121</v>
      </c>
      <c r="D69" s="30" t="s">
        <v>174</v>
      </c>
      <c r="E69" s="54" t="s">
        <v>185</v>
      </c>
      <c r="F69" s="30" t="s">
        <v>179</v>
      </c>
      <c r="G69" s="38">
        <v>100000</v>
      </c>
      <c r="H69" s="38"/>
      <c r="I69" s="38"/>
    </row>
    <row r="70" spans="1:9" s="22" customFormat="1" x14ac:dyDescent="0.25">
      <c r="A70" s="35" t="s">
        <v>186</v>
      </c>
      <c r="B70" s="36" t="s">
        <v>119</v>
      </c>
      <c r="C70" s="36" t="s">
        <v>121</v>
      </c>
      <c r="D70" s="36" t="s">
        <v>187</v>
      </c>
      <c r="E70" s="36"/>
      <c r="F70" s="36"/>
      <c r="G70" s="31">
        <f>SUM(G80+G86+G71+G143+G92+G133+G116+G122+G146+G153)</f>
        <v>11862065.85</v>
      </c>
      <c r="H70" s="31"/>
      <c r="I70" s="31"/>
    </row>
    <row r="71" spans="1:9" s="22" customFormat="1" ht="38.25" hidden="1" x14ac:dyDescent="0.25">
      <c r="A71" s="56" t="s">
        <v>188</v>
      </c>
      <c r="B71" s="57" t="s">
        <v>119</v>
      </c>
      <c r="C71" s="30" t="s">
        <v>121</v>
      </c>
      <c r="D71" s="30" t="s">
        <v>187</v>
      </c>
      <c r="E71" s="30" t="s">
        <v>189</v>
      </c>
      <c r="F71" s="30"/>
      <c r="G71" s="38">
        <f>G73+G143</f>
        <v>0</v>
      </c>
      <c r="H71" s="38"/>
      <c r="I71" s="38"/>
    </row>
    <row r="72" spans="1:9" s="22" customFormat="1" ht="25.5" hidden="1" x14ac:dyDescent="0.25">
      <c r="A72" s="37" t="s">
        <v>190</v>
      </c>
      <c r="B72" s="30" t="s">
        <v>119</v>
      </c>
      <c r="C72" s="30" t="s">
        <v>121</v>
      </c>
      <c r="D72" s="30" t="s">
        <v>187</v>
      </c>
      <c r="E72" s="30" t="s">
        <v>191</v>
      </c>
      <c r="F72" s="30"/>
      <c r="G72" s="38">
        <f>G73</f>
        <v>0</v>
      </c>
      <c r="H72" s="38"/>
      <c r="I72" s="38"/>
    </row>
    <row r="73" spans="1:9" s="22" customFormat="1" hidden="1" x14ac:dyDescent="0.25">
      <c r="A73" s="37" t="s">
        <v>192</v>
      </c>
      <c r="B73" s="30" t="s">
        <v>119</v>
      </c>
      <c r="C73" s="30" t="s">
        <v>121</v>
      </c>
      <c r="D73" s="30" t="s">
        <v>187</v>
      </c>
      <c r="E73" s="30" t="s">
        <v>193</v>
      </c>
      <c r="F73" s="30"/>
      <c r="G73" s="38">
        <f>G74+G77</f>
        <v>0</v>
      </c>
      <c r="H73" s="38"/>
      <c r="I73" s="38"/>
    </row>
    <row r="74" spans="1:9" s="22" customFormat="1" ht="63.75" hidden="1" x14ac:dyDescent="0.25">
      <c r="A74" s="37" t="s">
        <v>128</v>
      </c>
      <c r="B74" s="30" t="s">
        <v>119</v>
      </c>
      <c r="C74" s="30" t="s">
        <v>121</v>
      </c>
      <c r="D74" s="30" t="s">
        <v>187</v>
      </c>
      <c r="E74" s="30" t="s">
        <v>193</v>
      </c>
      <c r="F74" s="30" t="s">
        <v>129</v>
      </c>
      <c r="G74" s="38">
        <f>G75</f>
        <v>0</v>
      </c>
      <c r="H74" s="38"/>
      <c r="I74" s="38"/>
    </row>
    <row r="75" spans="1:9" s="22" customFormat="1" ht="25.5" hidden="1" x14ac:dyDescent="0.25">
      <c r="A75" s="37" t="s">
        <v>130</v>
      </c>
      <c r="B75" s="30" t="s">
        <v>119</v>
      </c>
      <c r="C75" s="30" t="s">
        <v>121</v>
      </c>
      <c r="D75" s="30" t="s">
        <v>187</v>
      </c>
      <c r="E75" s="30" t="s">
        <v>193</v>
      </c>
      <c r="F75" s="30" t="s">
        <v>131</v>
      </c>
      <c r="G75" s="38"/>
      <c r="H75" s="38"/>
      <c r="I75" s="38"/>
    </row>
    <row r="76" spans="1:9" s="22" customFormat="1" ht="38.25" hidden="1" x14ac:dyDescent="0.25">
      <c r="A76" s="37" t="s">
        <v>144</v>
      </c>
      <c r="B76" s="30" t="s">
        <v>119</v>
      </c>
      <c r="C76" s="30" t="s">
        <v>121</v>
      </c>
      <c r="D76" s="30" t="s">
        <v>187</v>
      </c>
      <c r="E76" s="30" t="s">
        <v>193</v>
      </c>
      <c r="F76" s="30" t="s">
        <v>145</v>
      </c>
      <c r="G76" s="38">
        <v>2353</v>
      </c>
      <c r="H76" s="38"/>
      <c r="I76" s="38"/>
    </row>
    <row r="77" spans="1:9" s="22" customFormat="1" ht="25.5" hidden="1" x14ac:dyDescent="0.25">
      <c r="A77" s="37" t="s">
        <v>146</v>
      </c>
      <c r="B77" s="30" t="s">
        <v>119</v>
      </c>
      <c r="C77" s="30" t="s">
        <v>121</v>
      </c>
      <c r="D77" s="30" t="s">
        <v>187</v>
      </c>
      <c r="E77" s="30" t="s">
        <v>193</v>
      </c>
      <c r="F77" s="30" t="s">
        <v>147</v>
      </c>
      <c r="G77" s="38">
        <f>G78</f>
        <v>0</v>
      </c>
      <c r="H77" s="38"/>
      <c r="I77" s="38"/>
    </row>
    <row r="78" spans="1:9" s="22" customFormat="1" ht="38.25" hidden="1" x14ac:dyDescent="0.25">
      <c r="A78" s="39" t="s">
        <v>148</v>
      </c>
      <c r="B78" s="40">
        <v>650</v>
      </c>
      <c r="C78" s="30" t="s">
        <v>121</v>
      </c>
      <c r="D78" s="30" t="s">
        <v>187</v>
      </c>
      <c r="E78" s="30" t="s">
        <v>193</v>
      </c>
      <c r="F78" s="43">
        <v>240</v>
      </c>
      <c r="G78" s="47"/>
      <c r="H78" s="44"/>
      <c r="I78" s="44"/>
    </row>
    <row r="79" spans="1:9" s="22" customFormat="1" ht="38.25" hidden="1" x14ac:dyDescent="0.25">
      <c r="A79" s="37" t="s">
        <v>152</v>
      </c>
      <c r="B79" s="30" t="s">
        <v>119</v>
      </c>
      <c r="C79" s="30" t="s">
        <v>121</v>
      </c>
      <c r="D79" s="30" t="s">
        <v>187</v>
      </c>
      <c r="E79" s="30" t="s">
        <v>193</v>
      </c>
      <c r="F79" s="30" t="s">
        <v>153</v>
      </c>
      <c r="G79" s="38">
        <v>210000</v>
      </c>
      <c r="H79" s="38"/>
      <c r="I79" s="38"/>
    </row>
    <row r="80" spans="1:9" s="22" customFormat="1" ht="25.5" hidden="1" x14ac:dyDescent="0.25">
      <c r="A80" s="39" t="s">
        <v>194</v>
      </c>
      <c r="B80" s="40">
        <v>650</v>
      </c>
      <c r="C80" s="41">
        <v>1</v>
      </c>
      <c r="D80" s="41">
        <v>13</v>
      </c>
      <c r="E80" s="42">
        <v>920000</v>
      </c>
      <c r="F80" s="43" t="s">
        <v>149</v>
      </c>
      <c r="G80" s="47">
        <f>G81</f>
        <v>0</v>
      </c>
      <c r="H80" s="49"/>
      <c r="I80" s="50" t="s">
        <v>149</v>
      </c>
    </row>
    <row r="81" spans="1:11" s="22" customFormat="1" hidden="1" x14ac:dyDescent="0.25">
      <c r="A81" s="39" t="s">
        <v>195</v>
      </c>
      <c r="B81" s="40">
        <v>650</v>
      </c>
      <c r="C81" s="41">
        <v>1</v>
      </c>
      <c r="D81" s="41">
        <v>13</v>
      </c>
      <c r="E81" s="42">
        <v>920300</v>
      </c>
      <c r="F81" s="43" t="s">
        <v>149</v>
      </c>
      <c r="G81" s="47">
        <f>G82</f>
        <v>0</v>
      </c>
      <c r="H81" s="49"/>
      <c r="I81" s="50" t="s">
        <v>149</v>
      </c>
    </row>
    <row r="82" spans="1:11" s="22" customFormat="1" hidden="1" x14ac:dyDescent="0.25">
      <c r="A82" s="37" t="s">
        <v>196</v>
      </c>
      <c r="B82" s="30" t="s">
        <v>119</v>
      </c>
      <c r="C82" s="30" t="s">
        <v>121</v>
      </c>
      <c r="D82" s="30" t="s">
        <v>187</v>
      </c>
      <c r="E82" s="30" t="s">
        <v>197</v>
      </c>
      <c r="F82" s="30"/>
      <c r="G82" s="38">
        <f>G83</f>
        <v>0</v>
      </c>
      <c r="H82" s="38"/>
      <c r="I82" s="38"/>
    </row>
    <row r="83" spans="1:11" s="22" customFormat="1" ht="63.75" hidden="1" x14ac:dyDescent="0.25">
      <c r="A83" s="37" t="s">
        <v>128</v>
      </c>
      <c r="B83" s="30" t="s">
        <v>119</v>
      </c>
      <c r="C83" s="30" t="s">
        <v>121</v>
      </c>
      <c r="D83" s="30" t="s">
        <v>187</v>
      </c>
      <c r="E83" s="30" t="s">
        <v>197</v>
      </c>
      <c r="F83" s="30" t="s">
        <v>129</v>
      </c>
      <c r="G83" s="38">
        <f>G84</f>
        <v>0</v>
      </c>
      <c r="H83" s="38"/>
      <c r="I83" s="38"/>
    </row>
    <row r="84" spans="1:11" s="22" customFormat="1" ht="25.5" hidden="1" x14ac:dyDescent="0.25">
      <c r="A84" s="37" t="s">
        <v>130</v>
      </c>
      <c r="B84" s="30" t="s">
        <v>119</v>
      </c>
      <c r="C84" s="30" t="s">
        <v>121</v>
      </c>
      <c r="D84" s="30" t="s">
        <v>187</v>
      </c>
      <c r="E84" s="30" t="s">
        <v>197</v>
      </c>
      <c r="F84" s="30" t="s">
        <v>131</v>
      </c>
      <c r="G84" s="38">
        <f>G85</f>
        <v>0</v>
      </c>
      <c r="H84" s="38"/>
      <c r="I84" s="38"/>
    </row>
    <row r="85" spans="1:11" s="22" customFormat="1" ht="25.5" hidden="1" x14ac:dyDescent="0.25">
      <c r="A85" s="37" t="s">
        <v>198</v>
      </c>
      <c r="B85" s="30" t="s">
        <v>119</v>
      </c>
      <c r="C85" s="30" t="s">
        <v>121</v>
      </c>
      <c r="D85" s="30" t="s">
        <v>187</v>
      </c>
      <c r="E85" s="30" t="s">
        <v>197</v>
      </c>
      <c r="F85" s="30" t="s">
        <v>145</v>
      </c>
      <c r="G85" s="38"/>
      <c r="H85" s="38"/>
      <c r="I85" s="38"/>
    </row>
    <row r="86" spans="1:11" s="22" customFormat="1" ht="25.5" hidden="1" x14ac:dyDescent="0.25">
      <c r="A86" s="39" t="s">
        <v>199</v>
      </c>
      <c r="B86" s="30" t="s">
        <v>119</v>
      </c>
      <c r="C86" s="41">
        <v>1</v>
      </c>
      <c r="D86" s="41">
        <v>13</v>
      </c>
      <c r="E86" s="42">
        <v>930000</v>
      </c>
      <c r="F86" s="43" t="s">
        <v>149</v>
      </c>
      <c r="G86" s="47">
        <f>G87</f>
        <v>0</v>
      </c>
      <c r="H86" s="49"/>
      <c r="I86" s="50" t="s">
        <v>149</v>
      </c>
    </row>
    <row r="87" spans="1:11" s="22" customFormat="1" ht="25.5" hidden="1" x14ac:dyDescent="0.25">
      <c r="A87" s="39" t="s">
        <v>200</v>
      </c>
      <c r="B87" s="30" t="s">
        <v>119</v>
      </c>
      <c r="C87" s="41">
        <v>1</v>
      </c>
      <c r="D87" s="41">
        <v>13</v>
      </c>
      <c r="E87" s="42">
        <v>939900</v>
      </c>
      <c r="F87" s="43" t="s">
        <v>149</v>
      </c>
      <c r="G87" s="47">
        <f>G88</f>
        <v>0</v>
      </c>
      <c r="H87" s="49"/>
      <c r="I87" s="50" t="s">
        <v>149</v>
      </c>
    </row>
    <row r="88" spans="1:11" s="22" customFormat="1" ht="25.5" hidden="1" x14ac:dyDescent="0.25">
      <c r="A88" s="37" t="s">
        <v>163</v>
      </c>
      <c r="B88" s="30" t="s">
        <v>119</v>
      </c>
      <c r="C88" s="30" t="s">
        <v>121</v>
      </c>
      <c r="D88" s="30" t="s">
        <v>187</v>
      </c>
      <c r="E88" s="30" t="s">
        <v>201</v>
      </c>
      <c r="F88" s="30" t="s">
        <v>147</v>
      </c>
      <c r="G88" s="38">
        <f>G89</f>
        <v>0</v>
      </c>
      <c r="H88" s="38"/>
      <c r="I88" s="38"/>
    </row>
    <row r="89" spans="1:11" s="22" customFormat="1" ht="25.5" hidden="1" x14ac:dyDescent="0.25">
      <c r="A89" s="39" t="s">
        <v>164</v>
      </c>
      <c r="B89" s="40">
        <v>650</v>
      </c>
      <c r="C89" s="30" t="s">
        <v>121</v>
      </c>
      <c r="D89" s="30" t="s">
        <v>187</v>
      </c>
      <c r="E89" s="30" t="s">
        <v>201</v>
      </c>
      <c r="F89" s="43">
        <v>240</v>
      </c>
      <c r="G89" s="47">
        <f>G90+G91</f>
        <v>0</v>
      </c>
      <c r="H89" s="45"/>
      <c r="I89" s="46" t="s">
        <v>149</v>
      </c>
    </row>
    <row r="90" spans="1:11" s="22" customFormat="1" ht="25.5" hidden="1" x14ac:dyDescent="0.25">
      <c r="A90" s="37" t="s">
        <v>202</v>
      </c>
      <c r="B90" s="30" t="s">
        <v>119</v>
      </c>
      <c r="C90" s="30" t="s">
        <v>121</v>
      </c>
      <c r="D90" s="30" t="s">
        <v>187</v>
      </c>
      <c r="E90" s="30" t="s">
        <v>201</v>
      </c>
      <c r="F90" s="30" t="s">
        <v>151</v>
      </c>
      <c r="G90" s="38"/>
      <c r="H90" s="38"/>
      <c r="I90" s="38"/>
    </row>
    <row r="91" spans="1:11" s="22" customFormat="1" ht="25.5" hidden="1" x14ac:dyDescent="0.25">
      <c r="A91" s="37" t="s">
        <v>203</v>
      </c>
      <c r="B91" s="30" t="s">
        <v>119</v>
      </c>
      <c r="C91" s="30" t="s">
        <v>121</v>
      </c>
      <c r="D91" s="30" t="s">
        <v>187</v>
      </c>
      <c r="E91" s="30" t="s">
        <v>201</v>
      </c>
      <c r="F91" s="30" t="s">
        <v>153</v>
      </c>
      <c r="G91" s="38"/>
      <c r="H91" s="38"/>
      <c r="I91" s="38"/>
    </row>
    <row r="92" spans="1:11" s="22" customFormat="1" ht="38.25" x14ac:dyDescent="0.25">
      <c r="A92" s="56" t="s">
        <v>204</v>
      </c>
      <c r="B92" s="57" t="s">
        <v>119</v>
      </c>
      <c r="C92" s="30" t="s">
        <v>121</v>
      </c>
      <c r="D92" s="30" t="s">
        <v>187</v>
      </c>
      <c r="E92" s="30" t="s">
        <v>205</v>
      </c>
      <c r="F92" s="30"/>
      <c r="G92" s="38">
        <f>G93</f>
        <v>11862065.85</v>
      </c>
      <c r="H92" s="38"/>
      <c r="I92" s="38"/>
    </row>
    <row r="93" spans="1:11" s="22" customFormat="1" ht="25.5" x14ac:dyDescent="0.25">
      <c r="A93" s="37" t="s">
        <v>206</v>
      </c>
      <c r="B93" s="30" t="s">
        <v>119</v>
      </c>
      <c r="C93" s="30" t="s">
        <v>121</v>
      </c>
      <c r="D93" s="30" t="s">
        <v>187</v>
      </c>
      <c r="E93" s="30" t="s">
        <v>207</v>
      </c>
      <c r="F93" s="30"/>
      <c r="G93" s="38">
        <f>G94+G100+G97</f>
        <v>11862065.85</v>
      </c>
      <c r="H93" s="38"/>
      <c r="I93" s="38"/>
    </row>
    <row r="94" spans="1:11" s="52" customFormat="1" ht="25.5" x14ac:dyDescent="0.2">
      <c r="A94" s="56" t="s">
        <v>208</v>
      </c>
      <c r="B94" s="30" t="s">
        <v>119</v>
      </c>
      <c r="C94" s="30" t="s">
        <v>121</v>
      </c>
      <c r="D94" s="30" t="s">
        <v>187</v>
      </c>
      <c r="E94" s="30" t="s">
        <v>209</v>
      </c>
      <c r="F94" s="30"/>
      <c r="G94" s="38">
        <f>G95</f>
        <v>8562000</v>
      </c>
      <c r="H94" s="38"/>
      <c r="I94" s="38"/>
      <c r="J94" s="58"/>
      <c r="K94" s="58"/>
    </row>
    <row r="95" spans="1:11" s="52" customFormat="1" ht="51" x14ac:dyDescent="0.2">
      <c r="A95" s="39" t="s">
        <v>210</v>
      </c>
      <c r="B95" s="30" t="s">
        <v>119</v>
      </c>
      <c r="C95" s="30" t="s">
        <v>121</v>
      </c>
      <c r="D95" s="30" t="s">
        <v>187</v>
      </c>
      <c r="E95" s="30" t="s">
        <v>209</v>
      </c>
      <c r="F95" s="30" t="s">
        <v>211</v>
      </c>
      <c r="G95" s="38">
        <f>G96</f>
        <v>8562000</v>
      </c>
      <c r="H95" s="38"/>
      <c r="I95" s="38"/>
      <c r="J95" s="58"/>
      <c r="K95" s="58"/>
    </row>
    <row r="96" spans="1:11" s="22" customFormat="1" ht="13.9" customHeight="1" x14ac:dyDescent="0.25">
      <c r="A96" s="59" t="s">
        <v>212</v>
      </c>
      <c r="B96" s="30" t="s">
        <v>119</v>
      </c>
      <c r="C96" s="30" t="s">
        <v>121</v>
      </c>
      <c r="D96" s="30" t="s">
        <v>187</v>
      </c>
      <c r="E96" s="30" t="s">
        <v>209</v>
      </c>
      <c r="F96" s="30" t="s">
        <v>213</v>
      </c>
      <c r="G96" s="38">
        <f>7912000+650000</f>
        <v>8562000</v>
      </c>
      <c r="H96" s="38"/>
      <c r="I96" s="38"/>
    </row>
    <row r="97" spans="1:11" s="52" customFormat="1" ht="25.5" x14ac:dyDescent="0.2">
      <c r="A97" s="56" t="s">
        <v>208</v>
      </c>
      <c r="B97" s="30" t="s">
        <v>119</v>
      </c>
      <c r="C97" s="30" t="s">
        <v>121</v>
      </c>
      <c r="D97" s="30" t="s">
        <v>187</v>
      </c>
      <c r="E97" s="30" t="s">
        <v>214</v>
      </c>
      <c r="F97" s="30"/>
      <c r="G97" s="38">
        <f>G98</f>
        <v>1378000</v>
      </c>
      <c r="H97" s="38"/>
      <c r="I97" s="38"/>
      <c r="J97" s="58"/>
      <c r="K97" s="58"/>
    </row>
    <row r="98" spans="1:11" s="52" customFormat="1" ht="51" x14ac:dyDescent="0.2">
      <c r="A98" s="39" t="s">
        <v>210</v>
      </c>
      <c r="B98" s="30" t="s">
        <v>119</v>
      </c>
      <c r="C98" s="30" t="s">
        <v>121</v>
      </c>
      <c r="D98" s="30" t="s">
        <v>187</v>
      </c>
      <c r="E98" s="30" t="s">
        <v>214</v>
      </c>
      <c r="F98" s="30" t="s">
        <v>211</v>
      </c>
      <c r="G98" s="38">
        <f>G99</f>
        <v>1378000</v>
      </c>
      <c r="H98" s="38"/>
      <c r="I98" s="38"/>
      <c r="J98" s="58"/>
      <c r="K98" s="58"/>
    </row>
    <row r="99" spans="1:11" s="22" customFormat="1" ht="13.9" customHeight="1" x14ac:dyDescent="0.25">
      <c r="A99" s="59" t="s">
        <v>212</v>
      </c>
      <c r="B99" s="30" t="s">
        <v>119</v>
      </c>
      <c r="C99" s="30" t="s">
        <v>121</v>
      </c>
      <c r="D99" s="30" t="s">
        <v>187</v>
      </c>
      <c r="E99" s="30" t="s">
        <v>214</v>
      </c>
      <c r="F99" s="30" t="s">
        <v>213</v>
      </c>
      <c r="G99" s="38">
        <v>1378000</v>
      </c>
      <c r="H99" s="38"/>
      <c r="I99" s="38"/>
    </row>
    <row r="100" spans="1:11" s="22" customFormat="1" x14ac:dyDescent="0.25">
      <c r="A100" s="37" t="s">
        <v>192</v>
      </c>
      <c r="B100" s="30" t="s">
        <v>119</v>
      </c>
      <c r="C100" s="30" t="s">
        <v>121</v>
      </c>
      <c r="D100" s="30" t="s">
        <v>187</v>
      </c>
      <c r="E100" s="30" t="s">
        <v>215</v>
      </c>
      <c r="F100" s="30"/>
      <c r="G100" s="38">
        <f>G101+G104+G110+G108</f>
        <v>1922065.85</v>
      </c>
      <c r="H100" s="38"/>
      <c r="I100" s="38"/>
    </row>
    <row r="101" spans="1:11" s="22" customFormat="1" ht="25.5" x14ac:dyDescent="0.25">
      <c r="A101" s="37" t="s">
        <v>163</v>
      </c>
      <c r="B101" s="30" t="s">
        <v>119</v>
      </c>
      <c r="C101" s="30" t="s">
        <v>121</v>
      </c>
      <c r="D101" s="30" t="s">
        <v>187</v>
      </c>
      <c r="E101" s="30" t="s">
        <v>215</v>
      </c>
      <c r="F101" s="30" t="s">
        <v>147</v>
      </c>
      <c r="G101" s="38">
        <f>G102</f>
        <v>1852065.85</v>
      </c>
      <c r="H101" s="38"/>
      <c r="I101" s="38"/>
    </row>
    <row r="102" spans="1:11" s="22" customFormat="1" ht="25.5" x14ac:dyDescent="0.25">
      <c r="A102" s="39" t="s">
        <v>164</v>
      </c>
      <c r="B102" s="40">
        <v>650</v>
      </c>
      <c r="C102" s="30" t="s">
        <v>121</v>
      </c>
      <c r="D102" s="30" t="s">
        <v>187</v>
      </c>
      <c r="E102" s="30" t="s">
        <v>215</v>
      </c>
      <c r="F102" s="43">
        <v>240</v>
      </c>
      <c r="G102" s="47">
        <f>1191065.85+661000</f>
        <v>1852065.85</v>
      </c>
      <c r="H102" s="44"/>
      <c r="I102" s="44"/>
    </row>
    <row r="103" spans="1:11" s="22" customFormat="1" ht="0.75" customHeight="1" x14ac:dyDescent="0.25">
      <c r="A103" s="56" t="s">
        <v>203</v>
      </c>
      <c r="B103" s="30" t="s">
        <v>119</v>
      </c>
      <c r="C103" s="30" t="s">
        <v>121</v>
      </c>
      <c r="D103" s="30" t="s">
        <v>187</v>
      </c>
      <c r="E103" s="30" t="s">
        <v>215</v>
      </c>
      <c r="F103" s="30" t="s">
        <v>153</v>
      </c>
      <c r="G103" s="38">
        <f>10000+100000+160000+485000+350000</f>
        <v>1105000</v>
      </c>
      <c r="H103" s="38"/>
      <c r="I103" s="38"/>
    </row>
    <row r="104" spans="1:11" s="52" customFormat="1" ht="12.75" hidden="1" x14ac:dyDescent="0.2">
      <c r="A104" s="39"/>
      <c r="B104" s="30"/>
      <c r="C104" s="30"/>
      <c r="D104" s="30"/>
      <c r="E104" s="30"/>
      <c r="F104" s="30"/>
      <c r="G104" s="38"/>
      <c r="H104" s="38"/>
      <c r="I104" s="38"/>
      <c r="J104" s="58"/>
      <c r="K104" s="58"/>
    </row>
    <row r="105" spans="1:11" s="22" customFormat="1" ht="13.9" hidden="1" customHeight="1" x14ac:dyDescent="0.25">
      <c r="A105" s="59"/>
      <c r="B105" s="30"/>
      <c r="C105" s="30"/>
      <c r="D105" s="30"/>
      <c r="E105" s="30"/>
      <c r="F105" s="30"/>
      <c r="G105" s="38"/>
      <c r="H105" s="38"/>
      <c r="I105" s="38"/>
    </row>
    <row r="106" spans="1:11" s="22" customFormat="1" ht="63.75" hidden="1" x14ac:dyDescent="0.25">
      <c r="A106" s="37" t="s">
        <v>216</v>
      </c>
      <c r="B106" s="30" t="s">
        <v>119</v>
      </c>
      <c r="C106" s="30" t="s">
        <v>121</v>
      </c>
      <c r="D106" s="30" t="s">
        <v>187</v>
      </c>
      <c r="E106" s="30" t="s">
        <v>215</v>
      </c>
      <c r="F106" s="30" t="s">
        <v>217</v>
      </c>
      <c r="G106" s="38"/>
      <c r="H106" s="38"/>
      <c r="I106" s="38"/>
    </row>
    <row r="107" spans="1:11" s="22" customFormat="1" hidden="1" x14ac:dyDescent="0.25">
      <c r="A107" s="59" t="s">
        <v>218</v>
      </c>
      <c r="B107" s="30" t="s">
        <v>119</v>
      </c>
      <c r="C107" s="30" t="s">
        <v>121</v>
      </c>
      <c r="D107" s="30" t="s">
        <v>187</v>
      </c>
      <c r="E107" s="30" t="s">
        <v>215</v>
      </c>
      <c r="F107" s="30" t="s">
        <v>219</v>
      </c>
      <c r="G107" s="38"/>
      <c r="H107" s="38"/>
      <c r="I107" s="38"/>
    </row>
    <row r="108" spans="1:11" s="22" customFormat="1" x14ac:dyDescent="0.25">
      <c r="A108" s="39" t="s">
        <v>220</v>
      </c>
      <c r="B108" s="30" t="s">
        <v>119</v>
      </c>
      <c r="C108" s="41">
        <v>1</v>
      </c>
      <c r="D108" s="41">
        <v>13</v>
      </c>
      <c r="E108" s="30" t="s">
        <v>215</v>
      </c>
      <c r="F108" s="30" t="s">
        <v>221</v>
      </c>
      <c r="G108" s="38">
        <f>G109</f>
        <v>60000</v>
      </c>
      <c r="H108" s="38"/>
      <c r="I108" s="38"/>
    </row>
    <row r="109" spans="1:11" s="22" customFormat="1" x14ac:dyDescent="0.25">
      <c r="A109" s="39" t="s">
        <v>222</v>
      </c>
      <c r="B109" s="30" t="s">
        <v>119</v>
      </c>
      <c r="C109" s="41">
        <v>1</v>
      </c>
      <c r="D109" s="41">
        <v>13</v>
      </c>
      <c r="E109" s="30" t="s">
        <v>215</v>
      </c>
      <c r="F109" s="43">
        <v>540</v>
      </c>
      <c r="G109" s="47">
        <v>60000</v>
      </c>
      <c r="H109" s="44"/>
      <c r="I109" s="44"/>
    </row>
    <row r="110" spans="1:11" s="22" customFormat="1" x14ac:dyDescent="0.25">
      <c r="A110" s="37" t="s">
        <v>154</v>
      </c>
      <c r="B110" s="30" t="s">
        <v>119</v>
      </c>
      <c r="C110" s="30" t="s">
        <v>121</v>
      </c>
      <c r="D110" s="30" t="s">
        <v>187</v>
      </c>
      <c r="E110" s="30" t="s">
        <v>215</v>
      </c>
      <c r="F110" s="30" t="s">
        <v>169</v>
      </c>
      <c r="G110" s="38">
        <f>G113+G114+G115+G111+G112</f>
        <v>10000</v>
      </c>
      <c r="H110" s="38"/>
      <c r="I110" s="38"/>
    </row>
    <row r="111" spans="1:11" s="22" customFormat="1" hidden="1" x14ac:dyDescent="0.25">
      <c r="A111" s="37" t="s">
        <v>223</v>
      </c>
      <c r="B111" s="30" t="s">
        <v>119</v>
      </c>
      <c r="C111" s="30" t="s">
        <v>121</v>
      </c>
      <c r="D111" s="30" t="s">
        <v>187</v>
      </c>
      <c r="E111" s="30" t="s">
        <v>215</v>
      </c>
      <c r="F111" s="30" t="s">
        <v>224</v>
      </c>
      <c r="G111" s="38"/>
      <c r="H111" s="38"/>
      <c r="I111" s="38"/>
    </row>
    <row r="112" spans="1:11" s="22" customFormat="1" x14ac:dyDescent="0.25">
      <c r="A112" s="37" t="s">
        <v>155</v>
      </c>
      <c r="B112" s="30" t="s">
        <v>119</v>
      </c>
      <c r="C112" s="30" t="s">
        <v>121</v>
      </c>
      <c r="D112" s="30" t="s">
        <v>187</v>
      </c>
      <c r="E112" s="30" t="s">
        <v>215</v>
      </c>
      <c r="F112" s="30" t="s">
        <v>225</v>
      </c>
      <c r="G112" s="38">
        <v>10000</v>
      </c>
      <c r="H112" s="38"/>
      <c r="I112" s="38"/>
    </row>
    <row r="113" spans="1:9" s="22" customFormat="1" ht="26.25" hidden="1" customHeight="1" x14ac:dyDescent="0.25">
      <c r="A113" s="60" t="s">
        <v>226</v>
      </c>
      <c r="B113" s="30" t="s">
        <v>119</v>
      </c>
      <c r="C113" s="30" t="s">
        <v>121</v>
      </c>
      <c r="D113" s="30" t="s">
        <v>187</v>
      </c>
      <c r="E113" s="30" t="s">
        <v>215</v>
      </c>
      <c r="F113" s="43">
        <v>851</v>
      </c>
      <c r="G113" s="47"/>
      <c r="H113" s="44"/>
      <c r="I113" s="44"/>
    </row>
    <row r="114" spans="1:9" s="22" customFormat="1" hidden="1" x14ac:dyDescent="0.25">
      <c r="A114" s="61" t="s">
        <v>156</v>
      </c>
      <c r="B114" s="30" t="s">
        <v>119</v>
      </c>
      <c r="C114" s="30" t="s">
        <v>121</v>
      </c>
      <c r="D114" s="30" t="s">
        <v>187</v>
      </c>
      <c r="E114" s="30" t="s">
        <v>215</v>
      </c>
      <c r="F114" s="43">
        <v>852</v>
      </c>
      <c r="G114" s="47"/>
      <c r="H114" s="44"/>
      <c r="I114" s="44"/>
    </row>
    <row r="115" spans="1:9" s="22" customFormat="1" hidden="1" x14ac:dyDescent="0.25">
      <c r="A115" s="62" t="s">
        <v>227</v>
      </c>
      <c r="B115" s="30" t="s">
        <v>119</v>
      </c>
      <c r="C115" s="30" t="s">
        <v>121</v>
      </c>
      <c r="D115" s="30" t="s">
        <v>187</v>
      </c>
      <c r="E115" s="30" t="s">
        <v>215</v>
      </c>
      <c r="F115" s="43">
        <v>853</v>
      </c>
      <c r="G115" s="47"/>
      <c r="H115" s="44"/>
      <c r="I115" s="44"/>
    </row>
    <row r="116" spans="1:9" s="22" customFormat="1" ht="51.75" hidden="1" x14ac:dyDescent="0.25">
      <c r="A116" s="63" t="s">
        <v>228</v>
      </c>
      <c r="B116" s="30" t="s">
        <v>119</v>
      </c>
      <c r="C116" s="30" t="s">
        <v>121</v>
      </c>
      <c r="D116" s="30" t="s">
        <v>187</v>
      </c>
      <c r="E116" s="30" t="s">
        <v>229</v>
      </c>
      <c r="F116" s="30"/>
      <c r="G116" s="38">
        <f>G119</f>
        <v>0</v>
      </c>
      <c r="H116" s="38"/>
      <c r="I116" s="38"/>
    </row>
    <row r="117" spans="1:9" s="22" customFormat="1" ht="63.75" hidden="1" x14ac:dyDescent="0.25">
      <c r="A117" s="37" t="s">
        <v>230</v>
      </c>
      <c r="B117" s="30" t="s">
        <v>119</v>
      </c>
      <c r="C117" s="30" t="s">
        <v>121</v>
      </c>
      <c r="D117" s="30" t="s">
        <v>187</v>
      </c>
      <c r="E117" s="30" t="s">
        <v>231</v>
      </c>
      <c r="F117" s="30"/>
      <c r="G117" s="38">
        <f>G118</f>
        <v>0</v>
      </c>
      <c r="H117" s="38"/>
      <c r="I117" s="38"/>
    </row>
    <row r="118" spans="1:9" s="22" customFormat="1" ht="51" hidden="1" x14ac:dyDescent="0.25">
      <c r="A118" s="37" t="s">
        <v>232</v>
      </c>
      <c r="B118" s="30" t="s">
        <v>119</v>
      </c>
      <c r="C118" s="30" t="s">
        <v>121</v>
      </c>
      <c r="D118" s="30" t="s">
        <v>187</v>
      </c>
      <c r="E118" s="30" t="s">
        <v>233</v>
      </c>
      <c r="F118" s="30"/>
      <c r="G118" s="38">
        <f>G119</f>
        <v>0</v>
      </c>
      <c r="H118" s="38"/>
      <c r="I118" s="38"/>
    </row>
    <row r="119" spans="1:9" s="22" customFormat="1" hidden="1" x14ac:dyDescent="0.25">
      <c r="A119" s="63" t="s">
        <v>192</v>
      </c>
      <c r="B119" s="30" t="s">
        <v>119</v>
      </c>
      <c r="C119" s="30" t="s">
        <v>121</v>
      </c>
      <c r="D119" s="30" t="s">
        <v>187</v>
      </c>
      <c r="E119" s="30" t="s">
        <v>234</v>
      </c>
      <c r="F119" s="43"/>
      <c r="G119" s="47">
        <f>G120</f>
        <v>0</v>
      </c>
      <c r="H119" s="44"/>
      <c r="I119" s="44"/>
    </row>
    <row r="120" spans="1:9" s="22" customFormat="1" hidden="1" x14ac:dyDescent="0.25">
      <c r="A120" s="39" t="s">
        <v>220</v>
      </c>
      <c r="B120" s="30" t="s">
        <v>119</v>
      </c>
      <c r="C120" s="41">
        <v>1</v>
      </c>
      <c r="D120" s="41">
        <v>13</v>
      </c>
      <c r="E120" s="30" t="s">
        <v>234</v>
      </c>
      <c r="F120" s="30" t="s">
        <v>221</v>
      </c>
      <c r="G120" s="38">
        <f>G121</f>
        <v>0</v>
      </c>
      <c r="H120" s="38"/>
      <c r="I120" s="38"/>
    </row>
    <row r="121" spans="1:9" s="22" customFormat="1" hidden="1" x14ac:dyDescent="0.25">
      <c r="A121" s="39" t="s">
        <v>222</v>
      </c>
      <c r="B121" s="30" t="s">
        <v>119</v>
      </c>
      <c r="C121" s="41">
        <v>1</v>
      </c>
      <c r="D121" s="41">
        <v>13</v>
      </c>
      <c r="E121" s="30" t="s">
        <v>234</v>
      </c>
      <c r="F121" s="43">
        <v>540</v>
      </c>
      <c r="G121" s="47"/>
      <c r="H121" s="44"/>
      <c r="I121" s="44"/>
    </row>
    <row r="122" spans="1:9" s="22" customFormat="1" ht="38.25" hidden="1" x14ac:dyDescent="0.25">
      <c r="A122" s="37" t="s">
        <v>134</v>
      </c>
      <c r="B122" s="30" t="s">
        <v>119</v>
      </c>
      <c r="C122" s="41">
        <v>1</v>
      </c>
      <c r="D122" s="41">
        <v>13</v>
      </c>
      <c r="E122" s="30" t="s">
        <v>135</v>
      </c>
      <c r="F122" s="43" t="s">
        <v>149</v>
      </c>
      <c r="G122" s="47">
        <f>G123</f>
        <v>0</v>
      </c>
      <c r="H122" s="49"/>
      <c r="I122" s="50" t="s">
        <v>149</v>
      </c>
    </row>
    <row r="123" spans="1:9" s="22" customFormat="1" ht="25.5" hidden="1" x14ac:dyDescent="0.25">
      <c r="A123" s="37" t="s">
        <v>136</v>
      </c>
      <c r="B123" s="30" t="s">
        <v>119</v>
      </c>
      <c r="C123" s="41">
        <v>1</v>
      </c>
      <c r="D123" s="41">
        <v>13</v>
      </c>
      <c r="E123" s="30" t="s">
        <v>137</v>
      </c>
      <c r="F123" s="43" t="s">
        <v>149</v>
      </c>
      <c r="G123" s="47">
        <f>G124+G130</f>
        <v>0</v>
      </c>
      <c r="H123" s="49"/>
      <c r="I123" s="50" t="s">
        <v>149</v>
      </c>
    </row>
    <row r="124" spans="1:9" s="22" customFormat="1" hidden="1" x14ac:dyDescent="0.25">
      <c r="A124" s="48" t="s">
        <v>160</v>
      </c>
      <c r="B124" s="30" t="s">
        <v>119</v>
      </c>
      <c r="C124" s="41">
        <v>1</v>
      </c>
      <c r="D124" s="41">
        <v>13</v>
      </c>
      <c r="E124" s="30" t="s">
        <v>161</v>
      </c>
      <c r="F124" s="43" t="s">
        <v>149</v>
      </c>
      <c r="G124" s="47">
        <f>G125+G127</f>
        <v>0</v>
      </c>
      <c r="H124" s="49"/>
      <c r="I124" s="50" t="s">
        <v>149</v>
      </c>
    </row>
    <row r="125" spans="1:9" s="22" customFormat="1" ht="63.75" hidden="1" x14ac:dyDescent="0.25">
      <c r="A125" s="37" t="s">
        <v>162</v>
      </c>
      <c r="B125" s="30" t="s">
        <v>119</v>
      </c>
      <c r="C125" s="30" t="s">
        <v>121</v>
      </c>
      <c r="D125" s="30" t="s">
        <v>187</v>
      </c>
      <c r="E125" s="30" t="s">
        <v>161</v>
      </c>
      <c r="F125" s="30" t="s">
        <v>129</v>
      </c>
      <c r="G125" s="38">
        <f>G126</f>
        <v>0</v>
      </c>
      <c r="H125" s="38"/>
      <c r="I125" s="38"/>
    </row>
    <row r="126" spans="1:9" s="22" customFormat="1" ht="25.5" hidden="1" x14ac:dyDescent="0.25">
      <c r="A126" s="37" t="s">
        <v>130</v>
      </c>
      <c r="B126" s="30" t="s">
        <v>119</v>
      </c>
      <c r="C126" s="30" t="s">
        <v>121</v>
      </c>
      <c r="D126" s="30" t="s">
        <v>187</v>
      </c>
      <c r="E126" s="30" t="s">
        <v>161</v>
      </c>
      <c r="F126" s="30" t="s">
        <v>131</v>
      </c>
      <c r="G126" s="38"/>
      <c r="H126" s="38"/>
      <c r="I126" s="38"/>
    </row>
    <row r="127" spans="1:9" s="22" customFormat="1" ht="25.5" hidden="1" x14ac:dyDescent="0.25">
      <c r="A127" s="37" t="s">
        <v>146</v>
      </c>
      <c r="B127" s="30" t="s">
        <v>119</v>
      </c>
      <c r="C127" s="41">
        <v>1</v>
      </c>
      <c r="D127" s="41">
        <v>13</v>
      </c>
      <c r="E127" s="30" t="s">
        <v>161</v>
      </c>
      <c r="F127" s="30" t="s">
        <v>147</v>
      </c>
      <c r="G127" s="38">
        <f>G128</f>
        <v>0</v>
      </c>
      <c r="H127" s="38"/>
      <c r="I127" s="38"/>
    </row>
    <row r="128" spans="1:9" s="22" customFormat="1" ht="38.25" hidden="1" x14ac:dyDescent="0.25">
      <c r="A128" s="39" t="s">
        <v>148</v>
      </c>
      <c r="B128" s="30" t="s">
        <v>119</v>
      </c>
      <c r="C128" s="41">
        <v>1</v>
      </c>
      <c r="D128" s="41">
        <v>13</v>
      </c>
      <c r="E128" s="30" t="s">
        <v>161</v>
      </c>
      <c r="F128" s="43">
        <v>240</v>
      </c>
      <c r="G128" s="47"/>
      <c r="H128" s="44"/>
      <c r="I128" s="44"/>
    </row>
    <row r="129" spans="1:9" s="22" customFormat="1" ht="38.25" hidden="1" x14ac:dyDescent="0.25">
      <c r="A129" s="37" t="s">
        <v>152</v>
      </c>
      <c r="B129" s="30" t="s">
        <v>119</v>
      </c>
      <c r="C129" s="41">
        <v>1</v>
      </c>
      <c r="D129" s="41">
        <v>13</v>
      </c>
      <c r="E129" s="30" t="s">
        <v>159</v>
      </c>
      <c r="F129" s="30" t="s">
        <v>153</v>
      </c>
      <c r="G129" s="38">
        <v>20000</v>
      </c>
      <c r="H129" s="38"/>
      <c r="I129" s="38"/>
    </row>
    <row r="130" spans="1:9" s="22" customFormat="1" hidden="1" x14ac:dyDescent="0.25">
      <c r="A130" s="37" t="s">
        <v>192</v>
      </c>
      <c r="B130" s="30" t="s">
        <v>119</v>
      </c>
      <c r="C130" s="30" t="s">
        <v>121</v>
      </c>
      <c r="D130" s="30" t="s">
        <v>187</v>
      </c>
      <c r="E130" s="30" t="s">
        <v>235</v>
      </c>
      <c r="F130" s="30"/>
      <c r="G130" s="38">
        <f>G131</f>
        <v>0</v>
      </c>
      <c r="H130" s="38"/>
      <c r="I130" s="38"/>
    </row>
    <row r="131" spans="1:9" s="22" customFormat="1" ht="25.5" hidden="1" x14ac:dyDescent="0.25">
      <c r="A131" s="37" t="s">
        <v>163</v>
      </c>
      <c r="B131" s="30" t="s">
        <v>119</v>
      </c>
      <c r="C131" s="30" t="s">
        <v>121</v>
      </c>
      <c r="D131" s="30" t="s">
        <v>187</v>
      </c>
      <c r="E131" s="30" t="s">
        <v>235</v>
      </c>
      <c r="F131" s="30" t="s">
        <v>147</v>
      </c>
      <c r="G131" s="38">
        <f>G132</f>
        <v>0</v>
      </c>
      <c r="H131" s="38"/>
      <c r="I131" s="38"/>
    </row>
    <row r="132" spans="1:9" s="22" customFormat="1" ht="25.5" hidden="1" x14ac:dyDescent="0.25">
      <c r="A132" s="39" t="s">
        <v>164</v>
      </c>
      <c r="B132" s="30" t="s">
        <v>119</v>
      </c>
      <c r="C132" s="30" t="s">
        <v>121</v>
      </c>
      <c r="D132" s="30" t="s">
        <v>187</v>
      </c>
      <c r="E132" s="30" t="s">
        <v>235</v>
      </c>
      <c r="F132" s="43">
        <v>240</v>
      </c>
      <c r="G132" s="47"/>
      <c r="H132" s="44"/>
      <c r="I132" s="44"/>
    </row>
    <row r="133" spans="1:9" s="22" customFormat="1" ht="38.25" hidden="1" x14ac:dyDescent="0.25">
      <c r="A133" s="56" t="s">
        <v>236</v>
      </c>
      <c r="B133" s="30" t="s">
        <v>119</v>
      </c>
      <c r="C133" s="30" t="s">
        <v>121</v>
      </c>
      <c r="D133" s="30" t="s">
        <v>187</v>
      </c>
      <c r="E133" s="30" t="s">
        <v>237</v>
      </c>
      <c r="F133" s="30"/>
      <c r="G133" s="38">
        <f>G135+G190</f>
        <v>0</v>
      </c>
      <c r="H133" s="38"/>
      <c r="I133" s="38"/>
    </row>
    <row r="134" spans="1:9" s="22" customFormat="1" ht="25.5" hidden="1" x14ac:dyDescent="0.25">
      <c r="A134" s="37" t="s">
        <v>238</v>
      </c>
      <c r="B134" s="30" t="s">
        <v>119</v>
      </c>
      <c r="C134" s="30" t="s">
        <v>121</v>
      </c>
      <c r="D134" s="30" t="s">
        <v>187</v>
      </c>
      <c r="E134" s="30" t="s">
        <v>239</v>
      </c>
      <c r="F134" s="30"/>
      <c r="G134" s="38">
        <f>G135</f>
        <v>0</v>
      </c>
      <c r="H134" s="38"/>
      <c r="I134" s="38"/>
    </row>
    <row r="135" spans="1:9" s="22" customFormat="1" hidden="1" x14ac:dyDescent="0.25">
      <c r="A135" s="37" t="s">
        <v>192</v>
      </c>
      <c r="B135" s="30" t="s">
        <v>119</v>
      </c>
      <c r="C135" s="30" t="s">
        <v>121</v>
      </c>
      <c r="D135" s="30" t="s">
        <v>187</v>
      </c>
      <c r="E135" s="30" t="s">
        <v>240</v>
      </c>
      <c r="F135" s="30"/>
      <c r="G135" s="38">
        <f>G136+G139</f>
        <v>0</v>
      </c>
      <c r="H135" s="38"/>
      <c r="I135" s="38"/>
    </row>
    <row r="136" spans="1:9" s="22" customFormat="1" ht="25.5" hidden="1" x14ac:dyDescent="0.25">
      <c r="A136" s="37" t="s">
        <v>163</v>
      </c>
      <c r="B136" s="30" t="s">
        <v>119</v>
      </c>
      <c r="C136" s="30" t="s">
        <v>121</v>
      </c>
      <c r="D136" s="30" t="s">
        <v>187</v>
      </c>
      <c r="E136" s="30" t="s">
        <v>240</v>
      </c>
      <c r="F136" s="30" t="s">
        <v>147</v>
      </c>
      <c r="G136" s="38">
        <f>G137</f>
        <v>0</v>
      </c>
      <c r="H136" s="38"/>
      <c r="I136" s="38"/>
    </row>
    <row r="137" spans="1:9" s="22" customFormat="1" ht="25.5" hidden="1" x14ac:dyDescent="0.25">
      <c r="A137" s="39" t="s">
        <v>164</v>
      </c>
      <c r="B137" s="30" t="s">
        <v>119</v>
      </c>
      <c r="C137" s="30" t="s">
        <v>121</v>
      </c>
      <c r="D137" s="30" t="s">
        <v>187</v>
      </c>
      <c r="E137" s="30" t="s">
        <v>240</v>
      </c>
      <c r="F137" s="43">
        <v>240</v>
      </c>
      <c r="G137" s="47"/>
      <c r="H137" s="44"/>
      <c r="I137" s="44"/>
    </row>
    <row r="138" spans="1:9" s="22" customFormat="1" hidden="1" x14ac:dyDescent="0.25">
      <c r="A138" s="37"/>
      <c r="B138" s="30" t="s">
        <v>119</v>
      </c>
      <c r="C138" s="30"/>
      <c r="D138" s="30"/>
      <c r="E138" s="30"/>
      <c r="F138" s="30"/>
      <c r="G138" s="38"/>
      <c r="H138" s="38"/>
      <c r="I138" s="38"/>
    </row>
    <row r="139" spans="1:9" s="22" customFormat="1" ht="39" hidden="1" x14ac:dyDescent="0.25">
      <c r="A139" s="59" t="s">
        <v>241</v>
      </c>
      <c r="B139" s="30" t="s">
        <v>119</v>
      </c>
      <c r="C139" s="30" t="s">
        <v>121</v>
      </c>
      <c r="D139" s="30" t="s">
        <v>187</v>
      </c>
      <c r="E139" s="30" t="s">
        <v>240</v>
      </c>
      <c r="F139" s="43">
        <v>600</v>
      </c>
      <c r="G139" s="47">
        <f>G140</f>
        <v>0</v>
      </c>
      <c r="H139" s="45"/>
      <c r="I139" s="46" t="s">
        <v>149</v>
      </c>
    </row>
    <row r="140" spans="1:9" s="22" customFormat="1" hidden="1" x14ac:dyDescent="0.25">
      <c r="A140" s="59" t="s">
        <v>212</v>
      </c>
      <c r="B140" s="30" t="s">
        <v>119</v>
      </c>
      <c r="C140" s="30" t="s">
        <v>121</v>
      </c>
      <c r="D140" s="30" t="s">
        <v>187</v>
      </c>
      <c r="E140" s="30" t="s">
        <v>240</v>
      </c>
      <c r="F140" s="30" t="s">
        <v>213</v>
      </c>
      <c r="G140" s="38"/>
      <c r="H140" s="38"/>
      <c r="I140" s="38"/>
    </row>
    <row r="141" spans="1:9" s="22" customFormat="1" hidden="1" x14ac:dyDescent="0.25">
      <c r="A141" s="37"/>
      <c r="B141" s="30" t="s">
        <v>119</v>
      </c>
      <c r="C141" s="30"/>
      <c r="D141" s="30"/>
      <c r="E141" s="30"/>
      <c r="F141" s="30"/>
      <c r="G141" s="38"/>
      <c r="H141" s="38"/>
      <c r="I141" s="38"/>
    </row>
    <row r="142" spans="1:9" s="22" customFormat="1" hidden="1" x14ac:dyDescent="0.25">
      <c r="A142" s="59"/>
      <c r="B142" s="30" t="s">
        <v>119</v>
      </c>
      <c r="C142" s="30"/>
      <c r="D142" s="30"/>
      <c r="E142" s="30"/>
      <c r="F142" s="30"/>
      <c r="G142" s="38"/>
      <c r="H142" s="38"/>
      <c r="I142" s="38"/>
    </row>
    <row r="143" spans="1:9" s="22" customFormat="1" ht="15.75" hidden="1" x14ac:dyDescent="0.25">
      <c r="A143" s="64" t="s">
        <v>242</v>
      </c>
      <c r="B143" s="30" t="s">
        <v>119</v>
      </c>
      <c r="C143" s="30" t="s">
        <v>121</v>
      </c>
      <c r="D143" s="30" t="s">
        <v>187</v>
      </c>
      <c r="E143" s="65">
        <v>9990000</v>
      </c>
      <c r="F143" s="66" t="s">
        <v>149</v>
      </c>
      <c r="G143" s="38">
        <f>G144</f>
        <v>0</v>
      </c>
      <c r="H143" s="38"/>
      <c r="I143" s="38"/>
    </row>
    <row r="144" spans="1:9" s="22" customFormat="1" ht="15.75" hidden="1" x14ac:dyDescent="0.25">
      <c r="A144" s="39" t="s">
        <v>154</v>
      </c>
      <c r="B144" s="30" t="s">
        <v>119</v>
      </c>
      <c r="C144" s="30" t="s">
        <v>121</v>
      </c>
      <c r="D144" s="30" t="s">
        <v>187</v>
      </c>
      <c r="E144" s="65">
        <v>9990000</v>
      </c>
      <c r="F144" s="66">
        <v>800</v>
      </c>
      <c r="G144" s="38">
        <f>G145</f>
        <v>0</v>
      </c>
      <c r="H144" s="38"/>
      <c r="I144" s="38"/>
    </row>
    <row r="145" spans="1:11" s="22" customFormat="1" ht="15.75" hidden="1" x14ac:dyDescent="0.25">
      <c r="A145" s="37" t="s">
        <v>178</v>
      </c>
      <c r="B145" s="30" t="s">
        <v>119</v>
      </c>
      <c r="C145" s="30" t="s">
        <v>121</v>
      </c>
      <c r="D145" s="30" t="s">
        <v>187</v>
      </c>
      <c r="E145" s="65">
        <v>9990000</v>
      </c>
      <c r="F145" s="66">
        <v>870</v>
      </c>
      <c r="G145" s="47"/>
      <c r="H145" s="44"/>
      <c r="I145" s="44"/>
    </row>
    <row r="146" spans="1:11" s="22" customFormat="1" ht="25.5" hidden="1" x14ac:dyDescent="0.25">
      <c r="A146" s="56" t="s">
        <v>243</v>
      </c>
      <c r="B146" s="30" t="s">
        <v>119</v>
      </c>
      <c r="C146" s="30" t="s">
        <v>121</v>
      </c>
      <c r="D146" s="30" t="s">
        <v>187</v>
      </c>
      <c r="E146" s="30" t="s">
        <v>244</v>
      </c>
      <c r="F146" s="30"/>
      <c r="G146" s="38">
        <f>G148</f>
        <v>0</v>
      </c>
      <c r="H146" s="38"/>
      <c r="I146" s="38"/>
    </row>
    <row r="147" spans="1:11" s="22" customFormat="1" ht="25.5" hidden="1" x14ac:dyDescent="0.25">
      <c r="A147" s="37" t="s">
        <v>238</v>
      </c>
      <c r="B147" s="30" t="s">
        <v>119</v>
      </c>
      <c r="C147" s="30" t="s">
        <v>121</v>
      </c>
      <c r="D147" s="30" t="s">
        <v>187</v>
      </c>
      <c r="E147" s="30" t="s">
        <v>245</v>
      </c>
      <c r="F147" s="30"/>
      <c r="G147" s="38">
        <f>G148</f>
        <v>0</v>
      </c>
      <c r="H147" s="38"/>
      <c r="I147" s="38"/>
    </row>
    <row r="148" spans="1:11" s="22" customFormat="1" hidden="1" x14ac:dyDescent="0.25">
      <c r="A148" s="37" t="s">
        <v>192</v>
      </c>
      <c r="B148" s="30" t="s">
        <v>119</v>
      </c>
      <c r="C148" s="30" t="s">
        <v>121</v>
      </c>
      <c r="D148" s="30" t="s">
        <v>187</v>
      </c>
      <c r="E148" s="30" t="s">
        <v>246</v>
      </c>
      <c r="F148" s="30"/>
      <c r="G148" s="38">
        <f>G149+G151</f>
        <v>0</v>
      </c>
      <c r="H148" s="38"/>
      <c r="I148" s="38"/>
    </row>
    <row r="149" spans="1:11" s="22" customFormat="1" ht="25.5" hidden="1" x14ac:dyDescent="0.25">
      <c r="A149" s="37" t="s">
        <v>163</v>
      </c>
      <c r="B149" s="30" t="s">
        <v>119</v>
      </c>
      <c r="C149" s="30" t="s">
        <v>121</v>
      </c>
      <c r="D149" s="30" t="s">
        <v>187</v>
      </c>
      <c r="E149" s="30" t="s">
        <v>246</v>
      </c>
      <c r="F149" s="30" t="s">
        <v>147</v>
      </c>
      <c r="G149" s="38">
        <f>G150</f>
        <v>0</v>
      </c>
      <c r="H149" s="38"/>
      <c r="I149" s="38"/>
    </row>
    <row r="150" spans="1:11" s="22" customFormat="1" ht="25.5" hidden="1" x14ac:dyDescent="0.25">
      <c r="A150" s="39" t="s">
        <v>164</v>
      </c>
      <c r="B150" s="30" t="s">
        <v>119</v>
      </c>
      <c r="C150" s="30" t="s">
        <v>121</v>
      </c>
      <c r="D150" s="30" t="s">
        <v>187</v>
      </c>
      <c r="E150" s="30" t="s">
        <v>246</v>
      </c>
      <c r="F150" s="43">
        <v>240</v>
      </c>
      <c r="G150" s="47"/>
      <c r="H150" s="44"/>
      <c r="I150" s="44"/>
    </row>
    <row r="151" spans="1:11" s="52" customFormat="1" ht="51" hidden="1" x14ac:dyDescent="0.2">
      <c r="A151" s="39" t="s">
        <v>210</v>
      </c>
      <c r="B151" s="30" t="s">
        <v>119</v>
      </c>
      <c r="C151" s="30" t="s">
        <v>121</v>
      </c>
      <c r="D151" s="30" t="s">
        <v>187</v>
      </c>
      <c r="E151" s="30" t="s">
        <v>246</v>
      </c>
      <c r="F151" s="30" t="s">
        <v>211</v>
      </c>
      <c r="G151" s="38">
        <f>G152</f>
        <v>0</v>
      </c>
      <c r="H151" s="38"/>
      <c r="I151" s="38"/>
      <c r="J151" s="58"/>
      <c r="K151" s="58"/>
    </row>
    <row r="152" spans="1:11" s="22" customFormat="1" ht="13.9" hidden="1" customHeight="1" x14ac:dyDescent="0.25">
      <c r="A152" s="59" t="s">
        <v>212</v>
      </c>
      <c r="B152" s="30" t="s">
        <v>119</v>
      </c>
      <c r="C152" s="30" t="s">
        <v>121</v>
      </c>
      <c r="D152" s="30" t="s">
        <v>187</v>
      </c>
      <c r="E152" s="30" t="s">
        <v>246</v>
      </c>
      <c r="F152" s="30" t="s">
        <v>213</v>
      </c>
      <c r="G152" s="38"/>
      <c r="H152" s="38"/>
      <c r="I152" s="38"/>
    </row>
    <row r="153" spans="1:11" s="22" customFormat="1" hidden="1" x14ac:dyDescent="0.25">
      <c r="A153" s="53" t="s">
        <v>247</v>
      </c>
      <c r="B153" s="30" t="s">
        <v>119</v>
      </c>
      <c r="C153" s="30" t="s">
        <v>121</v>
      </c>
      <c r="D153" s="30" t="s">
        <v>187</v>
      </c>
      <c r="E153" s="30" t="s">
        <v>248</v>
      </c>
      <c r="F153" s="43"/>
      <c r="G153" s="47">
        <f>G154</f>
        <v>0</v>
      </c>
      <c r="H153" s="44"/>
      <c r="I153" s="44"/>
    </row>
    <row r="154" spans="1:11" s="22" customFormat="1" ht="26.25" hidden="1" x14ac:dyDescent="0.25">
      <c r="A154" s="55" t="s">
        <v>249</v>
      </c>
      <c r="B154" s="30" t="s">
        <v>119</v>
      </c>
      <c r="C154" s="30" t="s">
        <v>121</v>
      </c>
      <c r="D154" s="30" t="s">
        <v>187</v>
      </c>
      <c r="E154" s="30" t="s">
        <v>250</v>
      </c>
      <c r="F154" s="43"/>
      <c r="G154" s="47">
        <f>G155</f>
        <v>0</v>
      </c>
      <c r="H154" s="44"/>
      <c r="I154" s="44"/>
    </row>
    <row r="155" spans="1:11" s="22" customFormat="1" hidden="1" x14ac:dyDescent="0.25">
      <c r="A155" s="39" t="s">
        <v>192</v>
      </c>
      <c r="B155" s="30" t="s">
        <v>119</v>
      </c>
      <c r="C155" s="30" t="s">
        <v>121</v>
      </c>
      <c r="D155" s="30" t="s">
        <v>187</v>
      </c>
      <c r="E155" s="30" t="s">
        <v>251</v>
      </c>
      <c r="F155" s="43"/>
      <c r="G155" s="47">
        <f>G156</f>
        <v>0</v>
      </c>
      <c r="H155" s="44"/>
      <c r="I155" s="44"/>
    </row>
    <row r="156" spans="1:11" s="22" customFormat="1" hidden="1" x14ac:dyDescent="0.25">
      <c r="A156" s="37" t="s">
        <v>154</v>
      </c>
      <c r="B156" s="30" t="s">
        <v>119</v>
      </c>
      <c r="C156" s="30" t="s">
        <v>121</v>
      </c>
      <c r="D156" s="30" t="s">
        <v>187</v>
      </c>
      <c r="E156" s="30" t="s">
        <v>251</v>
      </c>
      <c r="F156" s="43">
        <v>800</v>
      </c>
      <c r="G156" s="47">
        <f>G158+G157</f>
        <v>0</v>
      </c>
      <c r="H156" s="44"/>
      <c r="I156" s="44"/>
    </row>
    <row r="157" spans="1:11" s="22" customFormat="1" hidden="1" x14ac:dyDescent="0.25">
      <c r="A157" s="37" t="s">
        <v>223</v>
      </c>
      <c r="B157" s="30" t="s">
        <v>119</v>
      </c>
      <c r="C157" s="30" t="s">
        <v>121</v>
      </c>
      <c r="D157" s="30" t="s">
        <v>187</v>
      </c>
      <c r="E157" s="30" t="s">
        <v>215</v>
      </c>
      <c r="F157" s="30" t="s">
        <v>224</v>
      </c>
      <c r="G157" s="38"/>
      <c r="H157" s="38"/>
      <c r="I157" s="38"/>
    </row>
    <row r="158" spans="1:11" s="22" customFormat="1" hidden="1" x14ac:dyDescent="0.25">
      <c r="A158" s="37" t="s">
        <v>155</v>
      </c>
      <c r="B158" s="30" t="s">
        <v>119</v>
      </c>
      <c r="C158" s="30" t="s">
        <v>121</v>
      </c>
      <c r="D158" s="30" t="s">
        <v>187</v>
      </c>
      <c r="E158" s="30" t="s">
        <v>251</v>
      </c>
      <c r="F158" s="43">
        <v>850</v>
      </c>
      <c r="G158" s="47"/>
      <c r="H158" s="44"/>
      <c r="I158" s="44"/>
    </row>
    <row r="159" spans="1:11" s="22" customFormat="1" ht="13.5" customHeight="1" x14ac:dyDescent="0.25">
      <c r="A159" s="39" t="s">
        <v>252</v>
      </c>
      <c r="B159" s="36" t="s">
        <v>119</v>
      </c>
      <c r="C159" s="36" t="s">
        <v>123</v>
      </c>
      <c r="D159" s="36"/>
      <c r="E159" s="36"/>
      <c r="F159" s="36"/>
      <c r="G159" s="31">
        <f>SUM(G160)</f>
        <v>594700</v>
      </c>
      <c r="H159" s="31"/>
      <c r="I159" s="31">
        <f>I160</f>
        <v>594700</v>
      </c>
    </row>
    <row r="160" spans="1:11" s="22" customFormat="1" ht="12" customHeight="1" x14ac:dyDescent="0.25">
      <c r="A160" s="67" t="s">
        <v>253</v>
      </c>
      <c r="B160" s="36" t="s">
        <v>119</v>
      </c>
      <c r="C160" s="36" t="s">
        <v>123</v>
      </c>
      <c r="D160" s="36" t="s">
        <v>254</v>
      </c>
      <c r="E160" s="36"/>
      <c r="F160" s="36"/>
      <c r="G160" s="31">
        <f>SUM(G161,G171)</f>
        <v>594700</v>
      </c>
      <c r="H160" s="31"/>
      <c r="I160" s="31">
        <f>I171</f>
        <v>594700</v>
      </c>
    </row>
    <row r="161" spans="1:9" s="22" customFormat="1" ht="25.5" hidden="1" x14ac:dyDescent="0.25">
      <c r="A161" s="39" t="s">
        <v>255</v>
      </c>
      <c r="B161" s="30" t="s">
        <v>119</v>
      </c>
      <c r="C161" s="30" t="s">
        <v>123</v>
      </c>
      <c r="D161" s="30" t="s">
        <v>254</v>
      </c>
      <c r="E161" s="30" t="s">
        <v>256</v>
      </c>
      <c r="F161" s="30"/>
      <c r="G161" s="38">
        <f>SUM(G162)</f>
        <v>0</v>
      </c>
      <c r="H161" s="38"/>
      <c r="I161" s="38">
        <f t="shared" ref="I161:I168" si="1">G161</f>
        <v>0</v>
      </c>
    </row>
    <row r="162" spans="1:9" s="22" customFormat="1" ht="38.25" hidden="1" x14ac:dyDescent="0.25">
      <c r="A162" s="39" t="s">
        <v>257</v>
      </c>
      <c r="B162" s="30" t="s">
        <v>119</v>
      </c>
      <c r="C162" s="30" t="s">
        <v>123</v>
      </c>
      <c r="D162" s="30" t="s">
        <v>254</v>
      </c>
      <c r="E162" s="30" t="s">
        <v>258</v>
      </c>
      <c r="F162" s="30"/>
      <c r="G162" s="38">
        <f>G163+G167</f>
        <v>0</v>
      </c>
      <c r="H162" s="38"/>
      <c r="I162" s="38">
        <f t="shared" si="1"/>
        <v>0</v>
      </c>
    </row>
    <row r="163" spans="1:9" s="22" customFormat="1" ht="63.75" hidden="1" x14ac:dyDescent="0.25">
      <c r="A163" s="37" t="s">
        <v>128</v>
      </c>
      <c r="B163" s="30" t="s">
        <v>119</v>
      </c>
      <c r="C163" s="30" t="s">
        <v>123</v>
      </c>
      <c r="D163" s="30" t="s">
        <v>254</v>
      </c>
      <c r="E163" s="30" t="s">
        <v>258</v>
      </c>
      <c r="F163" s="30" t="s">
        <v>129</v>
      </c>
      <c r="G163" s="38">
        <f>G164</f>
        <v>0</v>
      </c>
      <c r="H163" s="38"/>
      <c r="I163" s="38">
        <f t="shared" si="1"/>
        <v>0</v>
      </c>
    </row>
    <row r="164" spans="1:9" s="22" customFormat="1" ht="25.5" hidden="1" x14ac:dyDescent="0.25">
      <c r="A164" s="37" t="s">
        <v>130</v>
      </c>
      <c r="B164" s="30" t="s">
        <v>119</v>
      </c>
      <c r="C164" s="30" t="s">
        <v>123</v>
      </c>
      <c r="D164" s="30" t="s">
        <v>254</v>
      </c>
      <c r="E164" s="30" t="s">
        <v>258</v>
      </c>
      <c r="F164" s="30" t="s">
        <v>131</v>
      </c>
      <c r="G164" s="38">
        <f>G165+G166</f>
        <v>0</v>
      </c>
      <c r="H164" s="38"/>
      <c r="I164" s="38">
        <f t="shared" si="1"/>
        <v>0</v>
      </c>
    </row>
    <row r="165" spans="1:9" s="22" customFormat="1" ht="38.25" hidden="1" x14ac:dyDescent="0.25">
      <c r="A165" s="37" t="s">
        <v>132</v>
      </c>
      <c r="B165" s="30" t="s">
        <v>119</v>
      </c>
      <c r="C165" s="30" t="s">
        <v>123</v>
      </c>
      <c r="D165" s="30" t="s">
        <v>254</v>
      </c>
      <c r="E165" s="30" t="s">
        <v>258</v>
      </c>
      <c r="F165" s="30" t="s">
        <v>133</v>
      </c>
      <c r="G165" s="38"/>
      <c r="H165" s="38"/>
      <c r="I165" s="38">
        <f t="shared" si="1"/>
        <v>0</v>
      </c>
    </row>
    <row r="166" spans="1:9" s="22" customFormat="1" ht="38.25" hidden="1" x14ac:dyDescent="0.25">
      <c r="A166" s="37" t="s">
        <v>144</v>
      </c>
      <c r="B166" s="30" t="s">
        <v>119</v>
      </c>
      <c r="C166" s="30" t="s">
        <v>123</v>
      </c>
      <c r="D166" s="30" t="s">
        <v>254</v>
      </c>
      <c r="E166" s="30" t="s">
        <v>258</v>
      </c>
      <c r="F166" s="30" t="s">
        <v>145</v>
      </c>
      <c r="G166" s="38"/>
      <c r="H166" s="38"/>
      <c r="I166" s="38">
        <f t="shared" si="1"/>
        <v>0</v>
      </c>
    </row>
    <row r="167" spans="1:9" s="22" customFormat="1" ht="25.5" hidden="1" x14ac:dyDescent="0.25">
      <c r="A167" s="37" t="s">
        <v>163</v>
      </c>
      <c r="B167" s="30" t="s">
        <v>119</v>
      </c>
      <c r="C167" s="30" t="s">
        <v>123</v>
      </c>
      <c r="D167" s="30" t="s">
        <v>254</v>
      </c>
      <c r="E167" s="30" t="s">
        <v>258</v>
      </c>
      <c r="F167" s="30" t="s">
        <v>147</v>
      </c>
      <c r="G167" s="38">
        <f>G168</f>
        <v>0</v>
      </c>
      <c r="H167" s="38"/>
      <c r="I167" s="38">
        <f t="shared" si="1"/>
        <v>0</v>
      </c>
    </row>
    <row r="168" spans="1:9" s="22" customFormat="1" ht="25.5" hidden="1" x14ac:dyDescent="0.25">
      <c r="A168" s="39" t="s">
        <v>164</v>
      </c>
      <c r="B168" s="40">
        <v>650</v>
      </c>
      <c r="C168" s="30" t="s">
        <v>123</v>
      </c>
      <c r="D168" s="30" t="s">
        <v>254</v>
      </c>
      <c r="E168" s="30" t="s">
        <v>258</v>
      </c>
      <c r="F168" s="43">
        <v>240</v>
      </c>
      <c r="G168" s="47">
        <f>G169+G170</f>
        <v>0</v>
      </c>
      <c r="H168" s="44"/>
      <c r="I168" s="38">
        <f t="shared" si="1"/>
        <v>0</v>
      </c>
    </row>
    <row r="169" spans="1:9" s="22" customFormat="1" ht="25.5" hidden="1" x14ac:dyDescent="0.25">
      <c r="A169" s="37" t="s">
        <v>150</v>
      </c>
      <c r="B169" s="30" t="s">
        <v>119</v>
      </c>
      <c r="C169" s="30" t="s">
        <v>123</v>
      </c>
      <c r="D169" s="30" t="s">
        <v>254</v>
      </c>
      <c r="E169" s="30" t="s">
        <v>258</v>
      </c>
      <c r="F169" s="30" t="s">
        <v>151</v>
      </c>
      <c r="G169" s="38"/>
      <c r="H169" s="38"/>
      <c r="I169" s="38">
        <f>G169</f>
        <v>0</v>
      </c>
    </row>
    <row r="170" spans="1:9" s="22" customFormat="1" ht="14.25" hidden="1" customHeight="1" x14ac:dyDescent="0.25">
      <c r="A170" s="37" t="s">
        <v>203</v>
      </c>
      <c r="B170" s="30" t="s">
        <v>119</v>
      </c>
      <c r="C170" s="30" t="s">
        <v>123</v>
      </c>
      <c r="D170" s="30" t="s">
        <v>254</v>
      </c>
      <c r="E170" s="30" t="s">
        <v>258</v>
      </c>
      <c r="F170" s="30" t="s">
        <v>153</v>
      </c>
      <c r="G170" s="38"/>
      <c r="H170" s="38"/>
      <c r="I170" s="38">
        <f>G170</f>
        <v>0</v>
      </c>
    </row>
    <row r="171" spans="1:9" s="22" customFormat="1" ht="41.25" customHeight="1" x14ac:dyDescent="0.25">
      <c r="A171" s="37" t="s">
        <v>134</v>
      </c>
      <c r="B171" s="30" t="s">
        <v>119</v>
      </c>
      <c r="C171" s="30" t="s">
        <v>123</v>
      </c>
      <c r="D171" s="30" t="s">
        <v>254</v>
      </c>
      <c r="E171" s="30" t="s">
        <v>135</v>
      </c>
      <c r="F171" s="30"/>
      <c r="G171" s="38">
        <f>G172</f>
        <v>594700</v>
      </c>
      <c r="H171" s="38"/>
      <c r="I171" s="38">
        <f>I172</f>
        <v>594700</v>
      </c>
    </row>
    <row r="172" spans="1:9" s="22" customFormat="1" ht="25.5" x14ac:dyDescent="0.25">
      <c r="A172" s="37" t="s">
        <v>136</v>
      </c>
      <c r="B172" s="30" t="s">
        <v>119</v>
      </c>
      <c r="C172" s="30" t="s">
        <v>123</v>
      </c>
      <c r="D172" s="30" t="s">
        <v>254</v>
      </c>
      <c r="E172" s="30" t="s">
        <v>137</v>
      </c>
      <c r="F172" s="30"/>
      <c r="G172" s="38">
        <f>G173+G176</f>
        <v>594700</v>
      </c>
      <c r="H172" s="38"/>
      <c r="I172" s="38">
        <f>I173</f>
        <v>594700</v>
      </c>
    </row>
    <row r="173" spans="1:9" s="22" customFormat="1" ht="51" x14ac:dyDescent="0.25">
      <c r="A173" s="39" t="s">
        <v>259</v>
      </c>
      <c r="B173" s="30" t="s">
        <v>119</v>
      </c>
      <c r="C173" s="30" t="s">
        <v>123</v>
      </c>
      <c r="D173" s="30" t="s">
        <v>254</v>
      </c>
      <c r="E173" s="30" t="s">
        <v>260</v>
      </c>
      <c r="F173" s="30"/>
      <c r="G173" s="38">
        <f>G174+G181</f>
        <v>594700</v>
      </c>
      <c r="H173" s="38"/>
      <c r="I173" s="38">
        <f t="shared" ref="I173:I182" si="2">G173</f>
        <v>594700</v>
      </c>
    </row>
    <row r="174" spans="1:9" s="22" customFormat="1" ht="63.75" x14ac:dyDescent="0.25">
      <c r="A174" s="37" t="s">
        <v>128</v>
      </c>
      <c r="B174" s="30" t="s">
        <v>119</v>
      </c>
      <c r="C174" s="30" t="s">
        <v>123</v>
      </c>
      <c r="D174" s="30" t="s">
        <v>254</v>
      </c>
      <c r="E174" s="30" t="s">
        <v>260</v>
      </c>
      <c r="F174" s="30" t="s">
        <v>129</v>
      </c>
      <c r="G174" s="38">
        <f>G175</f>
        <v>593200</v>
      </c>
      <c r="H174" s="38"/>
      <c r="I174" s="38">
        <f t="shared" si="2"/>
        <v>593200</v>
      </c>
    </row>
    <row r="175" spans="1:9" s="22" customFormat="1" ht="25.5" x14ac:dyDescent="0.25">
      <c r="A175" s="37" t="s">
        <v>130</v>
      </c>
      <c r="B175" s="30" t="s">
        <v>119</v>
      </c>
      <c r="C175" s="30" t="s">
        <v>123</v>
      </c>
      <c r="D175" s="30" t="s">
        <v>254</v>
      </c>
      <c r="E175" s="30" t="s">
        <v>260</v>
      </c>
      <c r="F175" s="30" t="s">
        <v>131</v>
      </c>
      <c r="G175" s="38">
        <f>455200+138000</f>
        <v>593200</v>
      </c>
      <c r="H175" s="38"/>
      <c r="I175" s="38">
        <f t="shared" si="2"/>
        <v>593200</v>
      </c>
    </row>
    <row r="176" spans="1:9" s="22" customFormat="1" ht="25.5" hidden="1" x14ac:dyDescent="0.25">
      <c r="A176" s="39" t="s">
        <v>261</v>
      </c>
      <c r="B176" s="30" t="s">
        <v>119</v>
      </c>
      <c r="C176" s="30" t="s">
        <v>123</v>
      </c>
      <c r="D176" s="30" t="s">
        <v>254</v>
      </c>
      <c r="E176" s="30" t="s">
        <v>262</v>
      </c>
      <c r="F176" s="30"/>
      <c r="G176" s="38">
        <f>G177</f>
        <v>0</v>
      </c>
      <c r="H176" s="38"/>
      <c r="I176" s="38"/>
    </row>
    <row r="177" spans="1:9" s="22" customFormat="1" ht="63.75" hidden="1" x14ac:dyDescent="0.25">
      <c r="A177" s="37" t="s">
        <v>128</v>
      </c>
      <c r="B177" s="30" t="s">
        <v>119</v>
      </c>
      <c r="C177" s="30" t="s">
        <v>123</v>
      </c>
      <c r="D177" s="30" t="s">
        <v>254</v>
      </c>
      <c r="E177" s="30" t="s">
        <v>262</v>
      </c>
      <c r="F177" s="30" t="s">
        <v>129</v>
      </c>
      <c r="G177" s="38">
        <f>G178</f>
        <v>0</v>
      </c>
      <c r="H177" s="38"/>
      <c r="I177" s="38"/>
    </row>
    <row r="178" spans="1:9" s="22" customFormat="1" ht="25.5" hidden="1" x14ac:dyDescent="0.25">
      <c r="A178" s="37" t="s">
        <v>130</v>
      </c>
      <c r="B178" s="30" t="s">
        <v>119</v>
      </c>
      <c r="C178" s="30" t="s">
        <v>123</v>
      </c>
      <c r="D178" s="30" t="s">
        <v>254</v>
      </c>
      <c r="E178" s="30" t="s">
        <v>262</v>
      </c>
      <c r="F178" s="30" t="s">
        <v>131</v>
      </c>
      <c r="G178" s="38"/>
      <c r="H178" s="38"/>
      <c r="I178" s="38"/>
    </row>
    <row r="179" spans="1:9" s="22" customFormat="1" ht="38.25" hidden="1" x14ac:dyDescent="0.25">
      <c r="A179" s="37" t="s">
        <v>132</v>
      </c>
      <c r="B179" s="30" t="s">
        <v>119</v>
      </c>
      <c r="C179" s="30" t="s">
        <v>123</v>
      </c>
      <c r="D179" s="30" t="s">
        <v>254</v>
      </c>
      <c r="E179" s="30" t="s">
        <v>260</v>
      </c>
      <c r="F179" s="30" t="s">
        <v>133</v>
      </c>
      <c r="G179" s="38">
        <v>660000</v>
      </c>
      <c r="H179" s="38"/>
      <c r="I179" s="38">
        <f t="shared" si="2"/>
        <v>660000</v>
      </c>
    </row>
    <row r="180" spans="1:9" s="22" customFormat="1" ht="25.5" hidden="1" x14ac:dyDescent="0.25">
      <c r="A180" s="37" t="s">
        <v>198</v>
      </c>
      <c r="B180" s="30" t="s">
        <v>119</v>
      </c>
      <c r="C180" s="30" t="s">
        <v>123</v>
      </c>
      <c r="D180" s="30" t="s">
        <v>254</v>
      </c>
      <c r="E180" s="30" t="s">
        <v>260</v>
      </c>
      <c r="F180" s="30" t="s">
        <v>145</v>
      </c>
      <c r="G180" s="38"/>
      <c r="H180" s="38"/>
      <c r="I180" s="38">
        <f t="shared" si="2"/>
        <v>0</v>
      </c>
    </row>
    <row r="181" spans="1:9" s="22" customFormat="1" ht="25.5" x14ac:dyDescent="0.25">
      <c r="A181" s="37" t="s">
        <v>163</v>
      </c>
      <c r="B181" s="30" t="s">
        <v>119</v>
      </c>
      <c r="C181" s="30" t="s">
        <v>123</v>
      </c>
      <c r="D181" s="30" t="s">
        <v>254</v>
      </c>
      <c r="E181" s="30" t="s">
        <v>260</v>
      </c>
      <c r="F181" s="30" t="s">
        <v>147</v>
      </c>
      <c r="G181" s="38">
        <f>G182</f>
        <v>1500</v>
      </c>
      <c r="H181" s="38"/>
      <c r="I181" s="38">
        <f t="shared" si="2"/>
        <v>1500</v>
      </c>
    </row>
    <row r="182" spans="1:9" s="22" customFormat="1" ht="25.5" x14ac:dyDescent="0.25">
      <c r="A182" s="39" t="s">
        <v>164</v>
      </c>
      <c r="B182" s="40">
        <v>650</v>
      </c>
      <c r="C182" s="30" t="s">
        <v>123</v>
      </c>
      <c r="D182" s="30" t="s">
        <v>254</v>
      </c>
      <c r="E182" s="30" t="s">
        <v>260</v>
      </c>
      <c r="F182" s="43">
        <v>240</v>
      </c>
      <c r="G182" s="47">
        <v>1500</v>
      </c>
      <c r="H182" s="44"/>
      <c r="I182" s="38">
        <f t="shared" si="2"/>
        <v>1500</v>
      </c>
    </row>
    <row r="183" spans="1:9" s="22" customFormat="1" ht="25.5" hidden="1" x14ac:dyDescent="0.25">
      <c r="A183" s="37" t="s">
        <v>150</v>
      </c>
      <c r="B183" s="30" t="s">
        <v>119</v>
      </c>
      <c r="C183" s="30" t="s">
        <v>123</v>
      </c>
      <c r="D183" s="30" t="s">
        <v>254</v>
      </c>
      <c r="E183" s="30" t="s">
        <v>260</v>
      </c>
      <c r="F183" s="30" t="s">
        <v>151</v>
      </c>
      <c r="G183" s="38">
        <v>10000</v>
      </c>
      <c r="H183" s="38"/>
      <c r="I183" s="38">
        <f>G183</f>
        <v>10000</v>
      </c>
    </row>
    <row r="184" spans="1:9" s="22" customFormat="1" ht="25.5" hidden="1" x14ac:dyDescent="0.25">
      <c r="A184" s="37" t="s">
        <v>203</v>
      </c>
      <c r="B184" s="30" t="s">
        <v>119</v>
      </c>
      <c r="C184" s="30" t="s">
        <v>123</v>
      </c>
      <c r="D184" s="30" t="s">
        <v>254</v>
      </c>
      <c r="E184" s="30" t="s">
        <v>260</v>
      </c>
      <c r="F184" s="30" t="s">
        <v>153</v>
      </c>
      <c r="G184" s="38">
        <v>10000</v>
      </c>
      <c r="H184" s="38"/>
      <c r="I184" s="38">
        <f>G184</f>
        <v>10000</v>
      </c>
    </row>
    <row r="185" spans="1:9" s="22" customFormat="1" ht="25.5" x14ac:dyDescent="0.25">
      <c r="A185" s="33" t="s">
        <v>263</v>
      </c>
      <c r="B185" s="34" t="s">
        <v>119</v>
      </c>
      <c r="C185" s="36" t="s">
        <v>254</v>
      </c>
      <c r="D185" s="36"/>
      <c r="E185" s="36"/>
      <c r="F185" s="36"/>
      <c r="G185" s="31">
        <f>G208+G186+G222+G237</f>
        <v>609575.48</v>
      </c>
      <c r="H185" s="31">
        <f>H208+H186+H222+H237</f>
        <v>34899.75</v>
      </c>
      <c r="I185" s="31">
        <f>I208+I186+I222+I237</f>
        <v>123113.23</v>
      </c>
    </row>
    <row r="186" spans="1:9" s="22" customFormat="1" x14ac:dyDescent="0.25">
      <c r="A186" s="35" t="s">
        <v>264</v>
      </c>
      <c r="B186" s="36" t="s">
        <v>119</v>
      </c>
      <c r="C186" s="36" t="s">
        <v>254</v>
      </c>
      <c r="D186" s="36" t="s">
        <v>140</v>
      </c>
      <c r="E186" s="36"/>
      <c r="F186" s="36"/>
      <c r="G186" s="31">
        <f>SUM(G194)</f>
        <v>158012.97999999998</v>
      </c>
      <c r="H186" s="31">
        <f>SUM(H189,H202)</f>
        <v>34899.75</v>
      </c>
      <c r="I186" s="31">
        <f>SUM(I189,I194)</f>
        <v>123113.23</v>
      </c>
    </row>
    <row r="187" spans="1:9" s="22" customFormat="1" ht="25.5" hidden="1" x14ac:dyDescent="0.25">
      <c r="A187" s="39" t="s">
        <v>255</v>
      </c>
      <c r="B187" s="30" t="s">
        <v>119</v>
      </c>
      <c r="C187" s="30" t="s">
        <v>254</v>
      </c>
      <c r="D187" s="30" t="s">
        <v>140</v>
      </c>
      <c r="E187" s="30" t="s">
        <v>256</v>
      </c>
      <c r="F187" s="30"/>
      <c r="G187" s="38">
        <f t="shared" ref="G187:I189" si="3">SUM(G188)</f>
        <v>0</v>
      </c>
      <c r="H187" s="38">
        <f t="shared" si="3"/>
        <v>0</v>
      </c>
      <c r="I187" s="38">
        <f t="shared" si="3"/>
        <v>0</v>
      </c>
    </row>
    <row r="188" spans="1:9" s="22" customFormat="1" ht="25.5" hidden="1" x14ac:dyDescent="0.25">
      <c r="A188" s="39" t="s">
        <v>265</v>
      </c>
      <c r="B188" s="30" t="s">
        <v>119</v>
      </c>
      <c r="C188" s="30" t="s">
        <v>254</v>
      </c>
      <c r="D188" s="30" t="s">
        <v>140</v>
      </c>
      <c r="E188" s="30" t="s">
        <v>266</v>
      </c>
      <c r="F188" s="30"/>
      <c r="G188" s="38">
        <f t="shared" si="3"/>
        <v>0</v>
      </c>
      <c r="H188" s="38">
        <f t="shared" si="3"/>
        <v>0</v>
      </c>
      <c r="I188" s="38">
        <f t="shared" si="3"/>
        <v>0</v>
      </c>
    </row>
    <row r="189" spans="1:9" s="22" customFormat="1" ht="25.5" hidden="1" x14ac:dyDescent="0.25">
      <c r="A189" s="39" t="s">
        <v>267</v>
      </c>
      <c r="B189" s="30" t="s">
        <v>119</v>
      </c>
      <c r="C189" s="30" t="s">
        <v>254</v>
      </c>
      <c r="D189" s="30" t="s">
        <v>140</v>
      </c>
      <c r="E189" s="30" t="s">
        <v>268</v>
      </c>
      <c r="F189" s="30"/>
      <c r="G189" s="38">
        <f t="shared" si="3"/>
        <v>0</v>
      </c>
      <c r="H189" s="38">
        <f t="shared" si="3"/>
        <v>0</v>
      </c>
      <c r="I189" s="38">
        <f t="shared" si="3"/>
        <v>0</v>
      </c>
    </row>
    <row r="190" spans="1:9" s="22" customFormat="1" ht="25.5" hidden="1" x14ac:dyDescent="0.25">
      <c r="A190" s="37" t="s">
        <v>163</v>
      </c>
      <c r="B190" s="30" t="s">
        <v>119</v>
      </c>
      <c r="C190" s="30" t="s">
        <v>254</v>
      </c>
      <c r="D190" s="30" t="s">
        <v>140</v>
      </c>
      <c r="E190" s="30" t="s">
        <v>268</v>
      </c>
      <c r="F190" s="30" t="s">
        <v>147</v>
      </c>
      <c r="G190" s="38">
        <f>G191</f>
        <v>0</v>
      </c>
      <c r="H190" s="38">
        <f>H191</f>
        <v>0</v>
      </c>
      <c r="I190" s="38">
        <f>I191</f>
        <v>0</v>
      </c>
    </row>
    <row r="191" spans="1:9" s="22" customFormat="1" ht="25.5" hidden="1" x14ac:dyDescent="0.25">
      <c r="A191" s="39" t="s">
        <v>164</v>
      </c>
      <c r="B191" s="40">
        <v>650</v>
      </c>
      <c r="C191" s="30" t="s">
        <v>254</v>
      </c>
      <c r="D191" s="30" t="s">
        <v>140</v>
      </c>
      <c r="E191" s="30" t="s">
        <v>268</v>
      </c>
      <c r="F191" s="43">
        <v>240</v>
      </c>
      <c r="G191" s="47">
        <f>G192+G193</f>
        <v>0</v>
      </c>
      <c r="H191" s="47">
        <f>H192+H193</f>
        <v>0</v>
      </c>
      <c r="I191" s="47">
        <f>I192+I193</f>
        <v>0</v>
      </c>
    </row>
    <row r="192" spans="1:9" s="22" customFormat="1" ht="25.5" hidden="1" x14ac:dyDescent="0.25">
      <c r="A192" s="37" t="s">
        <v>202</v>
      </c>
      <c r="B192" s="30" t="s">
        <v>119</v>
      </c>
      <c r="C192" s="30" t="s">
        <v>254</v>
      </c>
      <c r="D192" s="30" t="s">
        <v>140</v>
      </c>
      <c r="E192" s="30" t="s">
        <v>268</v>
      </c>
      <c r="F192" s="30" t="s">
        <v>151</v>
      </c>
      <c r="G192" s="38"/>
      <c r="H192" s="38"/>
      <c r="I192" s="38"/>
    </row>
    <row r="193" spans="1:9" s="22" customFormat="1" ht="25.5" hidden="1" x14ac:dyDescent="0.25">
      <c r="A193" s="37" t="s">
        <v>203</v>
      </c>
      <c r="B193" s="30" t="s">
        <v>119</v>
      </c>
      <c r="C193" s="30" t="s">
        <v>254</v>
      </c>
      <c r="D193" s="30" t="s">
        <v>140</v>
      </c>
      <c r="E193" s="30" t="s">
        <v>268</v>
      </c>
      <c r="F193" s="30" t="s">
        <v>153</v>
      </c>
      <c r="G193" s="38"/>
      <c r="H193" s="38">
        <f>G193</f>
        <v>0</v>
      </c>
      <c r="I193" s="38">
        <f>H193</f>
        <v>0</v>
      </c>
    </row>
    <row r="194" spans="1:9" s="22" customFormat="1" ht="45" customHeight="1" x14ac:dyDescent="0.25">
      <c r="A194" s="37" t="s">
        <v>134</v>
      </c>
      <c r="B194" s="30" t="s">
        <v>119</v>
      </c>
      <c r="C194" s="30" t="s">
        <v>254</v>
      </c>
      <c r="D194" s="30" t="s">
        <v>140</v>
      </c>
      <c r="E194" s="30" t="s">
        <v>135</v>
      </c>
      <c r="F194" s="30"/>
      <c r="G194" s="38">
        <f>SUM(G202,G196)</f>
        <v>158012.97999999998</v>
      </c>
      <c r="H194" s="38">
        <f>H195</f>
        <v>34899.75</v>
      </c>
      <c r="I194" s="38">
        <f>I195</f>
        <v>123113.23</v>
      </c>
    </row>
    <row r="195" spans="1:9" s="22" customFormat="1" ht="25.5" x14ac:dyDescent="0.25">
      <c r="A195" s="37" t="s">
        <v>136</v>
      </c>
      <c r="B195" s="30" t="s">
        <v>119</v>
      </c>
      <c r="C195" s="30" t="s">
        <v>254</v>
      </c>
      <c r="D195" s="30" t="s">
        <v>140</v>
      </c>
      <c r="E195" s="30" t="s">
        <v>137</v>
      </c>
      <c r="F195" s="30"/>
      <c r="G195" s="38">
        <f>SUM(G202,G196)</f>
        <v>158012.97999999998</v>
      </c>
      <c r="H195" s="38">
        <f>SUM(H202)</f>
        <v>34899.75</v>
      </c>
      <c r="I195" s="38">
        <f>I196</f>
        <v>123113.23</v>
      </c>
    </row>
    <row r="196" spans="1:9" s="22" customFormat="1" ht="102" customHeight="1" x14ac:dyDescent="0.25">
      <c r="A196" s="39" t="s">
        <v>269</v>
      </c>
      <c r="B196" s="30" t="s">
        <v>119</v>
      </c>
      <c r="C196" s="30" t="s">
        <v>254</v>
      </c>
      <c r="D196" s="30" t="s">
        <v>140</v>
      </c>
      <c r="E196" s="30" t="s">
        <v>270</v>
      </c>
      <c r="F196" s="30"/>
      <c r="G196" s="38">
        <f>SUM(G200+G197)</f>
        <v>123113.23</v>
      </c>
      <c r="H196" s="38"/>
      <c r="I196" s="38">
        <f>SUM(I200+I197)</f>
        <v>123113.23</v>
      </c>
    </row>
    <row r="197" spans="1:9" s="22" customFormat="1" ht="63.75" hidden="1" x14ac:dyDescent="0.25">
      <c r="A197" s="37" t="s">
        <v>128</v>
      </c>
      <c r="B197" s="30" t="s">
        <v>119</v>
      </c>
      <c r="C197" s="30" t="s">
        <v>254</v>
      </c>
      <c r="D197" s="30" t="s">
        <v>140</v>
      </c>
      <c r="E197" s="30" t="s">
        <v>270</v>
      </c>
      <c r="F197" s="30" t="s">
        <v>129</v>
      </c>
      <c r="G197" s="38">
        <f>G198</f>
        <v>0</v>
      </c>
      <c r="H197" s="38"/>
      <c r="I197" s="38">
        <f>I198</f>
        <v>0</v>
      </c>
    </row>
    <row r="198" spans="1:9" s="22" customFormat="1" ht="25.5" hidden="1" x14ac:dyDescent="0.25">
      <c r="A198" s="37" t="s">
        <v>130</v>
      </c>
      <c r="B198" s="30" t="s">
        <v>119</v>
      </c>
      <c r="C198" s="30" t="s">
        <v>254</v>
      </c>
      <c r="D198" s="30" t="s">
        <v>140</v>
      </c>
      <c r="E198" s="30" t="s">
        <v>270</v>
      </c>
      <c r="F198" s="30" t="s">
        <v>131</v>
      </c>
      <c r="G198" s="38"/>
      <c r="H198" s="38"/>
      <c r="I198" s="38">
        <f>G198</f>
        <v>0</v>
      </c>
    </row>
    <row r="199" spans="1:9" s="22" customFormat="1" ht="38.25" hidden="1" x14ac:dyDescent="0.25">
      <c r="A199" s="37" t="s">
        <v>144</v>
      </c>
      <c r="B199" s="30" t="s">
        <v>119</v>
      </c>
      <c r="C199" s="30" t="s">
        <v>254</v>
      </c>
      <c r="D199" s="30" t="s">
        <v>140</v>
      </c>
      <c r="E199" s="30" t="s">
        <v>271</v>
      </c>
      <c r="F199" s="30" t="s">
        <v>145</v>
      </c>
      <c r="G199" s="38"/>
      <c r="H199" s="38">
        <f>G199</f>
        <v>0</v>
      </c>
      <c r="I199" s="38">
        <f>H199</f>
        <v>0</v>
      </c>
    </row>
    <row r="200" spans="1:9" s="22" customFormat="1" ht="25.5" x14ac:dyDescent="0.25">
      <c r="A200" s="37" t="s">
        <v>163</v>
      </c>
      <c r="B200" s="30" t="s">
        <v>119</v>
      </c>
      <c r="C200" s="30" t="s">
        <v>254</v>
      </c>
      <c r="D200" s="30" t="s">
        <v>140</v>
      </c>
      <c r="E200" s="30" t="s">
        <v>270</v>
      </c>
      <c r="F200" s="30" t="s">
        <v>147</v>
      </c>
      <c r="G200" s="38">
        <f>G201</f>
        <v>123113.23</v>
      </c>
      <c r="H200" s="38"/>
      <c r="I200" s="38">
        <f>I201</f>
        <v>123113.23</v>
      </c>
    </row>
    <row r="201" spans="1:9" s="22" customFormat="1" ht="25.5" x14ac:dyDescent="0.25">
      <c r="A201" s="39" t="s">
        <v>164</v>
      </c>
      <c r="B201" s="40">
        <v>650</v>
      </c>
      <c r="C201" s="30" t="s">
        <v>254</v>
      </c>
      <c r="D201" s="30" t="s">
        <v>140</v>
      </c>
      <c r="E201" s="30" t="s">
        <v>270</v>
      </c>
      <c r="F201" s="43">
        <v>240</v>
      </c>
      <c r="G201" s="47">
        <v>123113.23</v>
      </c>
      <c r="H201" s="47"/>
      <c r="I201" s="47">
        <f>G201</f>
        <v>123113.23</v>
      </c>
    </row>
    <row r="202" spans="1:9" s="22" customFormat="1" ht="102" customHeight="1" x14ac:dyDescent="0.25">
      <c r="A202" s="39" t="s">
        <v>272</v>
      </c>
      <c r="B202" s="30" t="s">
        <v>119</v>
      </c>
      <c r="C202" s="30" t="s">
        <v>254</v>
      </c>
      <c r="D202" s="30" t="s">
        <v>140</v>
      </c>
      <c r="E202" s="30" t="s">
        <v>271</v>
      </c>
      <c r="F202" s="30"/>
      <c r="G202" s="38">
        <f>SUM(G206+G203)</f>
        <v>34899.75</v>
      </c>
      <c r="H202" s="38">
        <f>SUM(H206+H203)</f>
        <v>34899.75</v>
      </c>
      <c r="I202" s="38">
        <f>SUM(I206+I203)</f>
        <v>0</v>
      </c>
    </row>
    <row r="203" spans="1:9" s="22" customFormat="1" ht="63.75" hidden="1" x14ac:dyDescent="0.25">
      <c r="A203" s="37" t="s">
        <v>128</v>
      </c>
      <c r="B203" s="30" t="s">
        <v>119</v>
      </c>
      <c r="C203" s="30" t="s">
        <v>254</v>
      </c>
      <c r="D203" s="30" t="s">
        <v>140</v>
      </c>
      <c r="E203" s="30" t="s">
        <v>271</v>
      </c>
      <c r="F203" s="30" t="s">
        <v>129</v>
      </c>
      <c r="G203" s="38">
        <f>G204</f>
        <v>0</v>
      </c>
      <c r="H203" s="38">
        <f t="shared" ref="H203:I205" si="4">G203</f>
        <v>0</v>
      </c>
      <c r="I203" s="38">
        <f t="shared" si="4"/>
        <v>0</v>
      </c>
    </row>
    <row r="204" spans="1:9" s="22" customFormat="1" ht="25.5" hidden="1" x14ac:dyDescent="0.25">
      <c r="A204" s="37" t="s">
        <v>130</v>
      </c>
      <c r="B204" s="30" t="s">
        <v>119</v>
      </c>
      <c r="C204" s="30" t="s">
        <v>254</v>
      </c>
      <c r="D204" s="30" t="s">
        <v>140</v>
      </c>
      <c r="E204" s="30" t="s">
        <v>271</v>
      </c>
      <c r="F204" s="30" t="s">
        <v>131</v>
      </c>
      <c r="G204" s="38">
        <f>G205</f>
        <v>0</v>
      </c>
      <c r="H204" s="38">
        <f t="shared" si="4"/>
        <v>0</v>
      </c>
      <c r="I204" s="38">
        <f t="shared" si="4"/>
        <v>0</v>
      </c>
    </row>
    <row r="205" spans="1:9" s="22" customFormat="1" ht="38.25" hidden="1" x14ac:dyDescent="0.25">
      <c r="A205" s="37" t="s">
        <v>144</v>
      </c>
      <c r="B205" s="30" t="s">
        <v>119</v>
      </c>
      <c r="C205" s="30" t="s">
        <v>254</v>
      </c>
      <c r="D205" s="30" t="s">
        <v>140</v>
      </c>
      <c r="E205" s="30" t="s">
        <v>271</v>
      </c>
      <c r="F205" s="30" t="s">
        <v>145</v>
      </c>
      <c r="G205" s="38"/>
      <c r="H205" s="38">
        <f t="shared" si="4"/>
        <v>0</v>
      </c>
      <c r="I205" s="38">
        <f t="shared" si="4"/>
        <v>0</v>
      </c>
    </row>
    <row r="206" spans="1:9" s="22" customFormat="1" ht="25.5" x14ac:dyDescent="0.25">
      <c r="A206" s="37" t="s">
        <v>163</v>
      </c>
      <c r="B206" s="30" t="s">
        <v>119</v>
      </c>
      <c r="C206" s="30" t="s">
        <v>254</v>
      </c>
      <c r="D206" s="30" t="s">
        <v>140</v>
      </c>
      <c r="E206" s="30" t="s">
        <v>271</v>
      </c>
      <c r="F206" s="30" t="s">
        <v>147</v>
      </c>
      <c r="G206" s="38">
        <f>G207</f>
        <v>34899.75</v>
      </c>
      <c r="H206" s="38">
        <f>H207</f>
        <v>34899.75</v>
      </c>
      <c r="I206" s="38">
        <f>I207</f>
        <v>0</v>
      </c>
    </row>
    <row r="207" spans="1:9" s="22" customFormat="1" ht="25.5" x14ac:dyDescent="0.25">
      <c r="A207" s="39" t="s">
        <v>164</v>
      </c>
      <c r="B207" s="40">
        <v>650</v>
      </c>
      <c r="C207" s="30" t="s">
        <v>254</v>
      </c>
      <c r="D207" s="30" t="s">
        <v>140</v>
      </c>
      <c r="E207" s="30" t="s">
        <v>271</v>
      </c>
      <c r="F207" s="43">
        <v>240</v>
      </c>
      <c r="G207" s="47">
        <v>34899.75</v>
      </c>
      <c r="H207" s="47">
        <f>G207-I207</f>
        <v>34899.75</v>
      </c>
      <c r="I207" s="44"/>
    </row>
    <row r="208" spans="1:9" s="22" customFormat="1" ht="38.25" hidden="1" x14ac:dyDescent="0.25">
      <c r="A208" s="33" t="s">
        <v>273</v>
      </c>
      <c r="B208" s="34" t="s">
        <v>119</v>
      </c>
      <c r="C208" s="36" t="s">
        <v>254</v>
      </c>
      <c r="D208" s="36" t="s">
        <v>274</v>
      </c>
      <c r="E208" s="36"/>
      <c r="F208" s="36"/>
      <c r="G208" s="31">
        <f>G209+G217</f>
        <v>0</v>
      </c>
      <c r="H208" s="31"/>
      <c r="I208" s="31"/>
    </row>
    <row r="209" spans="1:9" s="22" customFormat="1" ht="25.5" hidden="1" x14ac:dyDescent="0.25">
      <c r="A209" s="53" t="s">
        <v>180</v>
      </c>
      <c r="B209" s="40">
        <v>650</v>
      </c>
      <c r="C209" s="30" t="s">
        <v>254</v>
      </c>
      <c r="D209" s="30" t="s">
        <v>274</v>
      </c>
      <c r="E209" s="54" t="s">
        <v>181</v>
      </c>
      <c r="F209" s="36"/>
      <c r="G209" s="31">
        <f>G210</f>
        <v>0</v>
      </c>
      <c r="H209" s="31"/>
      <c r="I209" s="31"/>
    </row>
    <row r="210" spans="1:9" s="22" customFormat="1" ht="26.25" hidden="1" x14ac:dyDescent="0.25">
      <c r="A210" s="55" t="s">
        <v>182</v>
      </c>
      <c r="B210" s="40">
        <v>650</v>
      </c>
      <c r="C210" s="30" t="s">
        <v>254</v>
      </c>
      <c r="D210" s="30" t="s">
        <v>274</v>
      </c>
      <c r="E210" s="54" t="s">
        <v>183</v>
      </c>
      <c r="F210" s="36"/>
      <c r="G210" s="31">
        <f>G211+G213</f>
        <v>0</v>
      </c>
      <c r="H210" s="31"/>
      <c r="I210" s="31"/>
    </row>
    <row r="211" spans="1:9" s="22" customFormat="1" hidden="1" x14ac:dyDescent="0.25">
      <c r="A211" s="68" t="s">
        <v>192</v>
      </c>
      <c r="B211" s="40">
        <v>650</v>
      </c>
      <c r="C211" s="30" t="s">
        <v>254</v>
      </c>
      <c r="D211" s="30" t="s">
        <v>274</v>
      </c>
      <c r="E211" s="54" t="s">
        <v>275</v>
      </c>
      <c r="F211" s="69" t="s">
        <v>147</v>
      </c>
      <c r="G211" s="38">
        <f>G212</f>
        <v>0</v>
      </c>
      <c r="H211" s="38"/>
      <c r="I211" s="38"/>
    </row>
    <row r="212" spans="1:9" s="22" customFormat="1" ht="25.5" hidden="1" x14ac:dyDescent="0.25">
      <c r="A212" s="37" t="s">
        <v>163</v>
      </c>
      <c r="B212" s="40">
        <v>650</v>
      </c>
      <c r="C212" s="30" t="s">
        <v>254</v>
      </c>
      <c r="D212" s="30" t="s">
        <v>274</v>
      </c>
      <c r="E212" s="54" t="s">
        <v>275</v>
      </c>
      <c r="F212" s="69" t="s">
        <v>276</v>
      </c>
      <c r="G212" s="38"/>
      <c r="H212" s="38"/>
      <c r="I212" s="38"/>
    </row>
    <row r="213" spans="1:9" s="22" customFormat="1" hidden="1" x14ac:dyDescent="0.25">
      <c r="A213" s="39" t="s">
        <v>154</v>
      </c>
      <c r="B213" s="40">
        <v>650</v>
      </c>
      <c r="C213" s="30" t="s">
        <v>254</v>
      </c>
      <c r="D213" s="30" t="s">
        <v>277</v>
      </c>
      <c r="E213" s="54" t="s">
        <v>275</v>
      </c>
      <c r="F213" s="30" t="s">
        <v>169</v>
      </c>
      <c r="G213" s="38">
        <f>G214</f>
        <v>0</v>
      </c>
      <c r="H213" s="38"/>
      <c r="I213" s="38"/>
    </row>
    <row r="214" spans="1:9" s="22" customFormat="1" ht="51" hidden="1" x14ac:dyDescent="0.25">
      <c r="A214" s="37" t="s">
        <v>278</v>
      </c>
      <c r="B214" s="30" t="s">
        <v>119</v>
      </c>
      <c r="C214" s="30" t="s">
        <v>254</v>
      </c>
      <c r="D214" s="30" t="s">
        <v>274</v>
      </c>
      <c r="E214" s="30" t="s">
        <v>279</v>
      </c>
      <c r="F214" s="30" t="s">
        <v>280</v>
      </c>
      <c r="G214" s="38"/>
      <c r="H214" s="38"/>
      <c r="I214" s="38"/>
    </row>
    <row r="215" spans="1:9" s="22" customFormat="1" ht="25.5" hidden="1" x14ac:dyDescent="0.25">
      <c r="A215" s="39" t="s">
        <v>164</v>
      </c>
      <c r="B215" s="40">
        <v>650</v>
      </c>
      <c r="C215" s="30" t="s">
        <v>254</v>
      </c>
      <c r="D215" s="30" t="s">
        <v>274</v>
      </c>
      <c r="E215" s="30" t="s">
        <v>279</v>
      </c>
      <c r="F215" s="43">
        <v>240</v>
      </c>
      <c r="G215" s="44">
        <f>G216</f>
        <v>0</v>
      </c>
      <c r="H215" s="44"/>
      <c r="I215" s="44"/>
    </row>
    <row r="216" spans="1:9" s="22" customFormat="1" ht="25.5" hidden="1" x14ac:dyDescent="0.25">
      <c r="A216" s="56" t="s">
        <v>203</v>
      </c>
      <c r="B216" s="57" t="s">
        <v>119</v>
      </c>
      <c r="C216" s="30" t="s">
        <v>254</v>
      </c>
      <c r="D216" s="30" t="s">
        <v>274</v>
      </c>
      <c r="E216" s="30" t="s">
        <v>279</v>
      </c>
      <c r="F216" s="30" t="s">
        <v>153</v>
      </c>
      <c r="G216" s="38"/>
      <c r="H216" s="38"/>
      <c r="I216" s="38"/>
    </row>
    <row r="217" spans="1:9" s="22" customFormat="1" hidden="1" x14ac:dyDescent="0.25">
      <c r="A217" s="56" t="s">
        <v>281</v>
      </c>
      <c r="B217" s="57" t="s">
        <v>119</v>
      </c>
      <c r="C217" s="30" t="s">
        <v>254</v>
      </c>
      <c r="D217" s="30" t="s">
        <v>274</v>
      </c>
      <c r="E217" s="30" t="s">
        <v>282</v>
      </c>
      <c r="F217" s="30"/>
      <c r="G217" s="38">
        <f>G218</f>
        <v>0</v>
      </c>
      <c r="H217" s="38"/>
      <c r="I217" s="38"/>
    </row>
    <row r="218" spans="1:9" s="22" customFormat="1" ht="25.5" hidden="1" x14ac:dyDescent="0.25">
      <c r="A218" s="56" t="s">
        <v>283</v>
      </c>
      <c r="B218" s="57" t="s">
        <v>119</v>
      </c>
      <c r="C218" s="30" t="s">
        <v>254</v>
      </c>
      <c r="D218" s="30" t="s">
        <v>274</v>
      </c>
      <c r="E218" s="30" t="s">
        <v>284</v>
      </c>
      <c r="F218" s="30"/>
      <c r="G218" s="38">
        <f>G219</f>
        <v>0</v>
      </c>
      <c r="H218" s="38"/>
      <c r="I218" s="38"/>
    </row>
    <row r="219" spans="1:9" s="22" customFormat="1" ht="25.5" hidden="1" x14ac:dyDescent="0.25">
      <c r="A219" s="37" t="s">
        <v>163</v>
      </c>
      <c r="B219" s="30" t="s">
        <v>119</v>
      </c>
      <c r="C219" s="30" t="s">
        <v>254</v>
      </c>
      <c r="D219" s="30" t="s">
        <v>274</v>
      </c>
      <c r="E219" s="30" t="s">
        <v>284</v>
      </c>
      <c r="F219" s="30" t="s">
        <v>147</v>
      </c>
      <c r="G219" s="38">
        <f>G220</f>
        <v>0</v>
      </c>
      <c r="H219" s="38"/>
      <c r="I219" s="38"/>
    </row>
    <row r="220" spans="1:9" s="22" customFormat="1" ht="25.5" hidden="1" x14ac:dyDescent="0.25">
      <c r="A220" s="39" t="s">
        <v>164</v>
      </c>
      <c r="B220" s="40">
        <v>650</v>
      </c>
      <c r="C220" s="30" t="s">
        <v>254</v>
      </c>
      <c r="D220" s="30" t="s">
        <v>274</v>
      </c>
      <c r="E220" s="30" t="s">
        <v>284</v>
      </c>
      <c r="F220" s="43">
        <v>240</v>
      </c>
      <c r="G220" s="47">
        <f>G221</f>
        <v>0</v>
      </c>
      <c r="H220" s="44"/>
      <c r="I220" s="44"/>
    </row>
    <row r="221" spans="1:9" s="22" customFormat="1" ht="25.5" hidden="1" x14ac:dyDescent="0.25">
      <c r="A221" s="56" t="s">
        <v>203</v>
      </c>
      <c r="B221" s="57" t="s">
        <v>119</v>
      </c>
      <c r="C221" s="30" t="s">
        <v>254</v>
      </c>
      <c r="D221" s="30" t="s">
        <v>274</v>
      </c>
      <c r="E221" s="30" t="s">
        <v>284</v>
      </c>
      <c r="F221" s="30" t="s">
        <v>153</v>
      </c>
      <c r="G221" s="38"/>
      <c r="H221" s="44"/>
      <c r="I221" s="44"/>
    </row>
    <row r="222" spans="1:9" s="22" customFormat="1" hidden="1" x14ac:dyDescent="0.25">
      <c r="A222" s="35" t="s">
        <v>285</v>
      </c>
      <c r="B222" s="36" t="s">
        <v>119</v>
      </c>
      <c r="C222" s="36" t="s">
        <v>254</v>
      </c>
      <c r="D222" s="36" t="s">
        <v>286</v>
      </c>
      <c r="E222" s="36"/>
      <c r="F222" s="36"/>
      <c r="G222" s="31">
        <f>SUM(G223)</f>
        <v>0</v>
      </c>
      <c r="H222" s="31"/>
      <c r="I222" s="31"/>
    </row>
    <row r="223" spans="1:9" s="22" customFormat="1" ht="25.5" hidden="1" x14ac:dyDescent="0.25">
      <c r="A223" s="53" t="s">
        <v>180</v>
      </c>
      <c r="B223" s="40">
        <v>650</v>
      </c>
      <c r="C223" s="30" t="s">
        <v>254</v>
      </c>
      <c r="D223" s="30" t="s">
        <v>286</v>
      </c>
      <c r="E223" s="54" t="s">
        <v>181</v>
      </c>
      <c r="F223" s="30"/>
      <c r="G223" s="38">
        <f>G224</f>
        <v>0</v>
      </c>
      <c r="H223" s="38"/>
      <c r="I223" s="38"/>
    </row>
    <row r="224" spans="1:9" s="22" customFormat="1" ht="26.25" hidden="1" x14ac:dyDescent="0.25">
      <c r="A224" s="55" t="s">
        <v>182</v>
      </c>
      <c r="B224" s="40">
        <v>650</v>
      </c>
      <c r="C224" s="30" t="s">
        <v>254</v>
      </c>
      <c r="D224" s="30" t="s">
        <v>286</v>
      </c>
      <c r="E224" s="54" t="s">
        <v>183</v>
      </c>
      <c r="F224" s="30"/>
      <c r="G224" s="38">
        <f>G228+G225</f>
        <v>0</v>
      </c>
      <c r="H224" s="38"/>
      <c r="I224" s="38"/>
    </row>
    <row r="225" spans="1:9" s="22" customFormat="1" ht="25.5" hidden="1" x14ac:dyDescent="0.25">
      <c r="A225" s="56" t="s">
        <v>208</v>
      </c>
      <c r="B225" s="57" t="s">
        <v>119</v>
      </c>
      <c r="C225" s="30" t="s">
        <v>254</v>
      </c>
      <c r="D225" s="30" t="s">
        <v>286</v>
      </c>
      <c r="E225" s="30" t="s">
        <v>287</v>
      </c>
      <c r="F225" s="43"/>
      <c r="G225" s="47">
        <f>G226</f>
        <v>0</v>
      </c>
      <c r="H225" s="45"/>
      <c r="I225" s="46" t="s">
        <v>149</v>
      </c>
    </row>
    <row r="226" spans="1:9" s="22" customFormat="1" ht="39" hidden="1" x14ac:dyDescent="0.25">
      <c r="A226" s="59" t="s">
        <v>241</v>
      </c>
      <c r="B226" s="57" t="s">
        <v>119</v>
      </c>
      <c r="C226" s="30" t="s">
        <v>254</v>
      </c>
      <c r="D226" s="30" t="s">
        <v>286</v>
      </c>
      <c r="E226" s="30" t="s">
        <v>287</v>
      </c>
      <c r="F226" s="43">
        <v>600</v>
      </c>
      <c r="G226" s="47">
        <f>G227</f>
        <v>0</v>
      </c>
      <c r="H226" s="45"/>
      <c r="I226" s="46" t="s">
        <v>149</v>
      </c>
    </row>
    <row r="227" spans="1:9" s="22" customFormat="1" hidden="1" x14ac:dyDescent="0.25">
      <c r="A227" s="59" t="s">
        <v>212</v>
      </c>
      <c r="B227" s="30" t="s">
        <v>119</v>
      </c>
      <c r="C227" s="30" t="s">
        <v>254</v>
      </c>
      <c r="D227" s="30" t="s">
        <v>286</v>
      </c>
      <c r="E227" s="30" t="s">
        <v>287</v>
      </c>
      <c r="F227" s="30" t="s">
        <v>213</v>
      </c>
      <c r="G227" s="38"/>
      <c r="H227" s="38"/>
      <c r="I227" s="38"/>
    </row>
    <row r="228" spans="1:9" s="22" customFormat="1" hidden="1" x14ac:dyDescent="0.25">
      <c r="A228" s="68" t="s">
        <v>192</v>
      </c>
      <c r="B228" s="40">
        <v>650</v>
      </c>
      <c r="C228" s="30" t="s">
        <v>254</v>
      </c>
      <c r="D228" s="30" t="s">
        <v>286</v>
      </c>
      <c r="E228" s="54" t="s">
        <v>275</v>
      </c>
      <c r="F228" s="30"/>
      <c r="G228" s="38">
        <f>G229+G233</f>
        <v>0</v>
      </c>
      <c r="H228" s="38"/>
      <c r="I228" s="38"/>
    </row>
    <row r="229" spans="1:9" s="22" customFormat="1" ht="25.5" hidden="1" x14ac:dyDescent="0.25">
      <c r="A229" s="37" t="s">
        <v>163</v>
      </c>
      <c r="B229" s="40">
        <v>650</v>
      </c>
      <c r="C229" s="30" t="s">
        <v>254</v>
      </c>
      <c r="D229" s="30" t="s">
        <v>286</v>
      </c>
      <c r="E229" s="54" t="s">
        <v>275</v>
      </c>
      <c r="F229" s="30" t="s">
        <v>147</v>
      </c>
      <c r="G229" s="38">
        <f>G230</f>
        <v>0</v>
      </c>
      <c r="H229" s="38"/>
      <c r="I229" s="38"/>
    </row>
    <row r="230" spans="1:9" s="22" customFormat="1" ht="25.5" hidden="1" x14ac:dyDescent="0.25">
      <c r="A230" s="39" t="s">
        <v>164</v>
      </c>
      <c r="B230" s="40">
        <v>650</v>
      </c>
      <c r="C230" s="30" t="s">
        <v>254</v>
      </c>
      <c r="D230" s="30" t="s">
        <v>286</v>
      </c>
      <c r="E230" s="54" t="s">
        <v>275</v>
      </c>
      <c r="F230" s="43">
        <v>240</v>
      </c>
      <c r="G230" s="47"/>
      <c r="H230" s="44"/>
      <c r="I230" s="44"/>
    </row>
    <row r="231" spans="1:9" s="22" customFormat="1" ht="25.5" hidden="1" x14ac:dyDescent="0.25">
      <c r="A231" s="56" t="s">
        <v>203</v>
      </c>
      <c r="B231" s="30" t="s">
        <v>119</v>
      </c>
      <c r="C231" s="30" t="s">
        <v>254</v>
      </c>
      <c r="D231" s="30" t="s">
        <v>286</v>
      </c>
      <c r="E231" s="30" t="s">
        <v>288</v>
      </c>
      <c r="F231" s="30" t="s">
        <v>151</v>
      </c>
      <c r="G231" s="38"/>
      <c r="H231" s="38"/>
      <c r="I231" s="38"/>
    </row>
    <row r="232" spans="1:9" s="22" customFormat="1" ht="25.5" hidden="1" x14ac:dyDescent="0.25">
      <c r="A232" s="37" t="s">
        <v>203</v>
      </c>
      <c r="B232" s="30" t="s">
        <v>119</v>
      </c>
      <c r="C232" s="30" t="s">
        <v>254</v>
      </c>
      <c r="D232" s="30" t="s">
        <v>286</v>
      </c>
      <c r="E232" s="30" t="s">
        <v>288</v>
      </c>
      <c r="F232" s="30" t="s">
        <v>153</v>
      </c>
      <c r="G232" s="38">
        <v>288551</v>
      </c>
      <c r="H232" s="38"/>
      <c r="I232" s="38"/>
    </row>
    <row r="233" spans="1:9" s="22" customFormat="1" ht="39" hidden="1" x14ac:dyDescent="0.25">
      <c r="A233" s="59" t="s">
        <v>241</v>
      </c>
      <c r="B233" s="57" t="s">
        <v>119</v>
      </c>
      <c r="C233" s="30" t="s">
        <v>254</v>
      </c>
      <c r="D233" s="30" t="s">
        <v>286</v>
      </c>
      <c r="E233" s="30" t="s">
        <v>288</v>
      </c>
      <c r="F233" s="43">
        <v>600</v>
      </c>
      <c r="G233" s="47">
        <f>G234</f>
        <v>0</v>
      </c>
      <c r="H233" s="45"/>
      <c r="I233" s="46" t="s">
        <v>149</v>
      </c>
    </row>
    <row r="234" spans="1:9" s="22" customFormat="1" hidden="1" x14ac:dyDescent="0.25">
      <c r="A234" s="59" t="s">
        <v>212</v>
      </c>
      <c r="B234" s="30" t="s">
        <v>119</v>
      </c>
      <c r="C234" s="30" t="s">
        <v>254</v>
      </c>
      <c r="D234" s="30" t="s">
        <v>286</v>
      </c>
      <c r="E234" s="30" t="s">
        <v>288</v>
      </c>
      <c r="F234" s="30" t="s">
        <v>213</v>
      </c>
      <c r="G234" s="38"/>
      <c r="H234" s="38"/>
      <c r="I234" s="38"/>
    </row>
    <row r="235" spans="1:9" s="22" customFormat="1" ht="63.75" hidden="1" x14ac:dyDescent="0.25">
      <c r="A235" s="37" t="s">
        <v>216</v>
      </c>
      <c r="B235" s="30" t="s">
        <v>119</v>
      </c>
      <c r="C235" s="30" t="s">
        <v>254</v>
      </c>
      <c r="D235" s="30" t="s">
        <v>286</v>
      </c>
      <c r="E235" s="30" t="s">
        <v>288</v>
      </c>
      <c r="F235" s="30" t="s">
        <v>217</v>
      </c>
      <c r="G235" s="38"/>
      <c r="H235" s="38"/>
      <c r="I235" s="38"/>
    </row>
    <row r="236" spans="1:9" s="22" customFormat="1" hidden="1" x14ac:dyDescent="0.25">
      <c r="A236" s="59" t="s">
        <v>218</v>
      </c>
      <c r="B236" s="30" t="s">
        <v>119</v>
      </c>
      <c r="C236" s="30" t="s">
        <v>254</v>
      </c>
      <c r="D236" s="30" t="s">
        <v>286</v>
      </c>
      <c r="E236" s="30" t="s">
        <v>288</v>
      </c>
      <c r="F236" s="30" t="s">
        <v>219</v>
      </c>
      <c r="G236" s="38"/>
      <c r="H236" s="38"/>
      <c r="I236" s="38"/>
    </row>
    <row r="237" spans="1:9" s="22" customFormat="1" ht="25.5" x14ac:dyDescent="0.25">
      <c r="A237" s="70" t="s">
        <v>289</v>
      </c>
      <c r="B237" s="71">
        <v>650</v>
      </c>
      <c r="C237" s="36" t="s">
        <v>254</v>
      </c>
      <c r="D237" s="36" t="s">
        <v>277</v>
      </c>
      <c r="E237" s="72"/>
      <c r="F237" s="73"/>
      <c r="G237" s="74">
        <f>G244</f>
        <v>451562.5</v>
      </c>
      <c r="H237" s="74"/>
      <c r="I237" s="75"/>
    </row>
    <row r="238" spans="1:9" s="22" customFormat="1" hidden="1" x14ac:dyDescent="0.25">
      <c r="A238" s="53" t="s">
        <v>290</v>
      </c>
      <c r="B238" s="40">
        <v>650</v>
      </c>
      <c r="C238" s="30" t="s">
        <v>254</v>
      </c>
      <c r="D238" s="30" t="s">
        <v>277</v>
      </c>
      <c r="E238" s="76" t="s">
        <v>291</v>
      </c>
      <c r="F238" s="69"/>
      <c r="G238" s="77">
        <f>G239</f>
        <v>0</v>
      </c>
      <c r="H238" s="77"/>
      <c r="I238" s="44"/>
    </row>
    <row r="239" spans="1:9" s="22" customFormat="1" ht="38.25" hidden="1" x14ac:dyDescent="0.25">
      <c r="A239" s="53" t="s">
        <v>292</v>
      </c>
      <c r="B239" s="40">
        <v>650</v>
      </c>
      <c r="C239" s="30" t="s">
        <v>254</v>
      </c>
      <c r="D239" s="30" t="s">
        <v>277</v>
      </c>
      <c r="E239" s="76" t="s">
        <v>293</v>
      </c>
      <c r="F239" s="69"/>
      <c r="G239" s="77">
        <f>G240</f>
        <v>0</v>
      </c>
      <c r="H239" s="77"/>
      <c r="I239" s="44"/>
    </row>
    <row r="240" spans="1:9" s="22" customFormat="1" hidden="1" x14ac:dyDescent="0.25">
      <c r="A240" s="53" t="s">
        <v>294</v>
      </c>
      <c r="B240" s="40">
        <v>650</v>
      </c>
      <c r="C240" s="30" t="s">
        <v>254</v>
      </c>
      <c r="D240" s="30" t="s">
        <v>277</v>
      </c>
      <c r="E240" s="76" t="s">
        <v>295</v>
      </c>
      <c r="F240" s="69"/>
      <c r="G240" s="77">
        <f>G241</f>
        <v>0</v>
      </c>
      <c r="H240" s="77"/>
      <c r="I240" s="44"/>
    </row>
    <row r="241" spans="1:9" s="22" customFormat="1" ht="25.5" hidden="1" x14ac:dyDescent="0.25">
      <c r="A241" s="78" t="s">
        <v>163</v>
      </c>
      <c r="B241" s="40">
        <v>650</v>
      </c>
      <c r="C241" s="30" t="s">
        <v>254</v>
      </c>
      <c r="D241" s="30" t="s">
        <v>277</v>
      </c>
      <c r="E241" s="76" t="s">
        <v>295</v>
      </c>
      <c r="F241" s="69" t="s">
        <v>147</v>
      </c>
      <c r="G241" s="77">
        <f>G242</f>
        <v>0</v>
      </c>
      <c r="H241" s="77"/>
      <c r="I241" s="44"/>
    </row>
    <row r="242" spans="1:9" s="22" customFormat="1" ht="25.5" hidden="1" x14ac:dyDescent="0.25">
      <c r="A242" s="53" t="s">
        <v>164</v>
      </c>
      <c r="B242" s="40">
        <v>650</v>
      </c>
      <c r="C242" s="30" t="s">
        <v>254</v>
      </c>
      <c r="D242" s="30" t="s">
        <v>277</v>
      </c>
      <c r="E242" s="76" t="s">
        <v>295</v>
      </c>
      <c r="F242" s="69" t="s">
        <v>276</v>
      </c>
      <c r="G242" s="77">
        <f>G243</f>
        <v>0</v>
      </c>
      <c r="H242" s="77"/>
      <c r="I242" s="44"/>
    </row>
    <row r="243" spans="1:9" s="22" customFormat="1" ht="25.5" hidden="1" x14ac:dyDescent="0.25">
      <c r="A243" s="53" t="s">
        <v>203</v>
      </c>
      <c r="B243" s="40">
        <v>650</v>
      </c>
      <c r="C243" s="30" t="s">
        <v>254</v>
      </c>
      <c r="D243" s="30" t="s">
        <v>277</v>
      </c>
      <c r="E243" s="76" t="s">
        <v>295</v>
      </c>
      <c r="F243" s="69" t="s">
        <v>153</v>
      </c>
      <c r="G243" s="77"/>
      <c r="H243" s="77"/>
      <c r="I243" s="44"/>
    </row>
    <row r="244" spans="1:9" s="22" customFormat="1" ht="25.5" x14ac:dyDescent="0.25">
      <c r="A244" s="53" t="s">
        <v>180</v>
      </c>
      <c r="B244" s="40">
        <v>650</v>
      </c>
      <c r="C244" s="30" t="s">
        <v>254</v>
      </c>
      <c r="D244" s="30" t="s">
        <v>277</v>
      </c>
      <c r="E244" s="54" t="s">
        <v>181</v>
      </c>
      <c r="F244" s="69"/>
      <c r="G244" s="77">
        <f>G245</f>
        <v>451562.5</v>
      </c>
      <c r="H244" s="77"/>
      <c r="I244" s="44"/>
    </row>
    <row r="245" spans="1:9" s="52" customFormat="1" ht="25.5" x14ac:dyDescent="0.2">
      <c r="A245" s="55" t="s">
        <v>182</v>
      </c>
      <c r="B245" s="40">
        <v>650</v>
      </c>
      <c r="C245" s="30" t="s">
        <v>254</v>
      </c>
      <c r="D245" s="30" t="s">
        <v>277</v>
      </c>
      <c r="E245" s="54" t="s">
        <v>183</v>
      </c>
      <c r="F245" s="69"/>
      <c r="G245" s="77">
        <f>G246+G253+G258+G261</f>
        <v>451562.5</v>
      </c>
      <c r="H245" s="77"/>
      <c r="I245" s="44"/>
    </row>
    <row r="246" spans="1:9" s="22" customFormat="1" ht="23.25" customHeight="1" x14ac:dyDescent="0.25">
      <c r="A246" s="68" t="s">
        <v>296</v>
      </c>
      <c r="B246" s="40">
        <v>650</v>
      </c>
      <c r="C246" s="30" t="s">
        <v>254</v>
      </c>
      <c r="D246" s="30" t="s">
        <v>277</v>
      </c>
      <c r="E246" s="54" t="s">
        <v>297</v>
      </c>
      <c r="F246" s="69"/>
      <c r="G246" s="77">
        <f>G247+G251</f>
        <v>39650</v>
      </c>
      <c r="H246" s="77"/>
      <c r="I246" s="44"/>
    </row>
    <row r="247" spans="1:9" s="22" customFormat="1" ht="63.75" x14ac:dyDescent="0.25">
      <c r="A247" s="37" t="s">
        <v>128</v>
      </c>
      <c r="B247" s="40">
        <v>650</v>
      </c>
      <c r="C247" s="30" t="s">
        <v>254</v>
      </c>
      <c r="D247" s="30" t="s">
        <v>277</v>
      </c>
      <c r="E247" s="54" t="s">
        <v>297</v>
      </c>
      <c r="F247" s="69" t="s">
        <v>129</v>
      </c>
      <c r="G247" s="77">
        <f>G248</f>
        <v>39650</v>
      </c>
      <c r="H247" s="77"/>
      <c r="I247" s="44"/>
    </row>
    <row r="248" spans="1:9" s="22" customFormat="1" ht="26.25" x14ac:dyDescent="0.25">
      <c r="A248" s="59" t="s">
        <v>130</v>
      </c>
      <c r="B248" s="40">
        <v>650</v>
      </c>
      <c r="C248" s="30" t="s">
        <v>254</v>
      </c>
      <c r="D248" s="30" t="s">
        <v>277</v>
      </c>
      <c r="E248" s="54" t="s">
        <v>297</v>
      </c>
      <c r="F248" s="69" t="s">
        <v>131</v>
      </c>
      <c r="G248" s="77">
        <v>39650</v>
      </c>
      <c r="H248" s="77"/>
      <c r="I248" s="44"/>
    </row>
    <row r="249" spans="1:9" s="22" customFormat="1" ht="25.5" hidden="1" x14ac:dyDescent="0.25">
      <c r="A249" s="53" t="s">
        <v>203</v>
      </c>
      <c r="B249" s="40">
        <v>650</v>
      </c>
      <c r="C249" s="30" t="s">
        <v>254</v>
      </c>
      <c r="D249" s="30" t="s">
        <v>277</v>
      </c>
      <c r="E249" s="54" t="s">
        <v>297</v>
      </c>
      <c r="F249" s="69" t="s">
        <v>153</v>
      </c>
      <c r="G249" s="77"/>
      <c r="H249" s="77"/>
      <c r="I249" s="44"/>
    </row>
    <row r="250" spans="1:9" s="22" customFormat="1" ht="25.5" hidden="1" x14ac:dyDescent="0.25">
      <c r="A250" s="56" t="s">
        <v>203</v>
      </c>
      <c r="B250" s="40">
        <v>650</v>
      </c>
      <c r="C250" s="30" t="s">
        <v>254</v>
      </c>
      <c r="D250" s="30" t="s">
        <v>277</v>
      </c>
      <c r="E250" s="54" t="s">
        <v>297</v>
      </c>
      <c r="F250" s="69" t="s">
        <v>153</v>
      </c>
      <c r="G250" s="77">
        <v>23900</v>
      </c>
      <c r="H250" s="38"/>
      <c r="I250" s="38"/>
    </row>
    <row r="251" spans="1:9" s="22" customFormat="1" ht="25.5" hidden="1" x14ac:dyDescent="0.25">
      <c r="A251" s="37" t="s">
        <v>163</v>
      </c>
      <c r="B251" s="40">
        <v>650</v>
      </c>
      <c r="C251" s="30" t="s">
        <v>254</v>
      </c>
      <c r="D251" s="30" t="s">
        <v>277</v>
      </c>
      <c r="E251" s="54" t="s">
        <v>297</v>
      </c>
      <c r="F251" s="69" t="s">
        <v>147</v>
      </c>
      <c r="G251" s="77">
        <f>G252</f>
        <v>0</v>
      </c>
      <c r="H251" s="77"/>
      <c r="I251" s="44"/>
    </row>
    <row r="252" spans="1:9" s="22" customFormat="1" ht="25.5" hidden="1" x14ac:dyDescent="0.25">
      <c r="A252" s="39" t="s">
        <v>164</v>
      </c>
      <c r="B252" s="40">
        <v>650</v>
      </c>
      <c r="C252" s="30" t="s">
        <v>254</v>
      </c>
      <c r="D252" s="30" t="s">
        <v>277</v>
      </c>
      <c r="E252" s="54" t="s">
        <v>297</v>
      </c>
      <c r="F252" s="69" t="s">
        <v>276</v>
      </c>
      <c r="G252" s="77"/>
      <c r="H252" s="77"/>
      <c r="I252" s="44"/>
    </row>
    <row r="253" spans="1:9" s="52" customFormat="1" ht="25.5" x14ac:dyDescent="0.2">
      <c r="A253" s="68" t="s">
        <v>298</v>
      </c>
      <c r="B253" s="40">
        <v>650</v>
      </c>
      <c r="C253" s="30" t="s">
        <v>254</v>
      </c>
      <c r="D253" s="30" t="s">
        <v>277</v>
      </c>
      <c r="E253" s="54" t="s">
        <v>299</v>
      </c>
      <c r="F253" s="69"/>
      <c r="G253" s="77">
        <f>G254+G256</f>
        <v>16992.86</v>
      </c>
      <c r="H253" s="77"/>
      <c r="I253" s="44"/>
    </row>
    <row r="254" spans="1:9" s="52" customFormat="1" ht="63.75" x14ac:dyDescent="0.2">
      <c r="A254" s="37" t="s">
        <v>128</v>
      </c>
      <c r="B254" s="40">
        <v>650</v>
      </c>
      <c r="C254" s="30" t="s">
        <v>254</v>
      </c>
      <c r="D254" s="30" t="s">
        <v>277</v>
      </c>
      <c r="E254" s="54" t="s">
        <v>299</v>
      </c>
      <c r="F254" s="69" t="s">
        <v>129</v>
      </c>
      <c r="G254" s="77">
        <f>G255</f>
        <v>16992.86</v>
      </c>
      <c r="H254" s="77"/>
      <c r="I254" s="44"/>
    </row>
    <row r="255" spans="1:9" s="52" customFormat="1" ht="25.5" x14ac:dyDescent="0.2">
      <c r="A255" s="59" t="s">
        <v>130</v>
      </c>
      <c r="B255" s="40">
        <v>650</v>
      </c>
      <c r="C255" s="30" t="s">
        <v>254</v>
      </c>
      <c r="D255" s="30" t="s">
        <v>277</v>
      </c>
      <c r="E255" s="54" t="s">
        <v>299</v>
      </c>
      <c r="F255" s="69" t="s">
        <v>131</v>
      </c>
      <c r="G255" s="77">
        <v>16992.86</v>
      </c>
      <c r="H255" s="77"/>
      <c r="I255" s="44"/>
    </row>
    <row r="256" spans="1:9" s="52" customFormat="1" ht="25.5" hidden="1" x14ac:dyDescent="0.2">
      <c r="A256" s="37" t="s">
        <v>163</v>
      </c>
      <c r="B256" s="40">
        <v>650</v>
      </c>
      <c r="C256" s="30" t="s">
        <v>254</v>
      </c>
      <c r="D256" s="30" t="s">
        <v>277</v>
      </c>
      <c r="E256" s="54" t="s">
        <v>299</v>
      </c>
      <c r="F256" s="69" t="s">
        <v>147</v>
      </c>
      <c r="G256" s="77">
        <f>G257</f>
        <v>0</v>
      </c>
      <c r="H256" s="77"/>
      <c r="I256" s="44"/>
    </row>
    <row r="257" spans="1:11" s="52" customFormat="1" ht="25.5" hidden="1" x14ac:dyDescent="0.2">
      <c r="A257" s="39" t="s">
        <v>164</v>
      </c>
      <c r="B257" s="40">
        <v>650</v>
      </c>
      <c r="C257" s="30" t="s">
        <v>254</v>
      </c>
      <c r="D257" s="30" t="s">
        <v>277</v>
      </c>
      <c r="E257" s="54" t="s">
        <v>299</v>
      </c>
      <c r="F257" s="69" t="s">
        <v>276</v>
      </c>
      <c r="G257" s="77"/>
      <c r="H257" s="38"/>
      <c r="I257" s="38"/>
    </row>
    <row r="258" spans="1:11" s="22" customFormat="1" x14ac:dyDescent="0.25">
      <c r="A258" s="68" t="s">
        <v>192</v>
      </c>
      <c r="B258" s="40">
        <v>650</v>
      </c>
      <c r="C258" s="30" t="s">
        <v>254</v>
      </c>
      <c r="D258" s="30" t="s">
        <v>277</v>
      </c>
      <c r="E258" s="54" t="s">
        <v>275</v>
      </c>
      <c r="F258" s="69"/>
      <c r="G258" s="77">
        <f>G259</f>
        <v>394919.64</v>
      </c>
      <c r="H258" s="77"/>
      <c r="I258" s="44"/>
    </row>
    <row r="259" spans="1:11" s="22" customFormat="1" ht="25.5" x14ac:dyDescent="0.25">
      <c r="A259" s="37" t="s">
        <v>163</v>
      </c>
      <c r="B259" s="40">
        <v>650</v>
      </c>
      <c r="C259" s="30" t="s">
        <v>254</v>
      </c>
      <c r="D259" s="30" t="s">
        <v>277</v>
      </c>
      <c r="E259" s="54" t="s">
        <v>275</v>
      </c>
      <c r="F259" s="69" t="s">
        <v>147</v>
      </c>
      <c r="G259" s="77">
        <f>G260</f>
        <v>394919.64</v>
      </c>
      <c r="H259" s="77"/>
      <c r="I259" s="44"/>
    </row>
    <row r="260" spans="1:11" s="22" customFormat="1" ht="25.5" x14ac:dyDescent="0.25">
      <c r="A260" s="39" t="s">
        <v>164</v>
      </c>
      <c r="B260" s="40">
        <v>650</v>
      </c>
      <c r="C260" s="30" t="s">
        <v>254</v>
      </c>
      <c r="D260" s="30" t="s">
        <v>277</v>
      </c>
      <c r="E260" s="54" t="s">
        <v>275</v>
      </c>
      <c r="F260" s="69" t="s">
        <v>276</v>
      </c>
      <c r="G260" s="77">
        <v>394919.64</v>
      </c>
      <c r="H260" s="77"/>
      <c r="I260" s="44"/>
    </row>
    <row r="261" spans="1:11" s="22" customFormat="1" ht="39" hidden="1" x14ac:dyDescent="0.25">
      <c r="A261" s="59" t="s">
        <v>241</v>
      </c>
      <c r="B261" s="57" t="s">
        <v>119</v>
      </c>
      <c r="C261" s="30" t="s">
        <v>254</v>
      </c>
      <c r="D261" s="30" t="s">
        <v>277</v>
      </c>
      <c r="E261" s="54" t="s">
        <v>287</v>
      </c>
      <c r="F261" s="43">
        <v>600</v>
      </c>
      <c r="G261" s="47">
        <f>G262</f>
        <v>0</v>
      </c>
      <c r="H261" s="45"/>
      <c r="I261" s="46" t="s">
        <v>149</v>
      </c>
    </row>
    <row r="262" spans="1:11" s="22" customFormat="1" hidden="1" x14ac:dyDescent="0.25">
      <c r="A262" s="59" t="s">
        <v>212</v>
      </c>
      <c r="B262" s="30" t="s">
        <v>119</v>
      </c>
      <c r="C262" s="30" t="s">
        <v>254</v>
      </c>
      <c r="D262" s="30" t="s">
        <v>277</v>
      </c>
      <c r="E262" s="54" t="s">
        <v>287</v>
      </c>
      <c r="F262" s="30" t="s">
        <v>213</v>
      </c>
      <c r="G262" s="38"/>
      <c r="H262" s="38"/>
      <c r="I262" s="38"/>
    </row>
    <row r="263" spans="1:11" s="22" customFormat="1" ht="25.5" hidden="1" x14ac:dyDescent="0.25">
      <c r="A263" s="53" t="s">
        <v>203</v>
      </c>
      <c r="B263" s="40">
        <v>650</v>
      </c>
      <c r="C263" s="30" t="s">
        <v>254</v>
      </c>
      <c r="D263" s="30" t="s">
        <v>277</v>
      </c>
      <c r="E263" s="54" t="s">
        <v>275</v>
      </c>
      <c r="F263" s="69" t="s">
        <v>153</v>
      </c>
      <c r="G263" s="77"/>
      <c r="H263" s="77"/>
      <c r="I263" s="44"/>
    </row>
    <row r="264" spans="1:11" s="22" customFormat="1" ht="25.5" hidden="1" x14ac:dyDescent="0.25">
      <c r="A264" s="56" t="s">
        <v>203</v>
      </c>
      <c r="B264" s="40">
        <v>650</v>
      </c>
      <c r="C264" s="30" t="s">
        <v>254</v>
      </c>
      <c r="D264" s="30" t="s">
        <v>277</v>
      </c>
      <c r="E264" s="54" t="s">
        <v>275</v>
      </c>
      <c r="F264" s="69" t="s">
        <v>153</v>
      </c>
      <c r="G264" s="77"/>
      <c r="H264" s="38"/>
      <c r="I264" s="38"/>
    </row>
    <row r="265" spans="1:11" s="22" customFormat="1" x14ac:dyDescent="0.25">
      <c r="A265" s="79" t="s">
        <v>300</v>
      </c>
      <c r="B265" s="34" t="s">
        <v>119</v>
      </c>
      <c r="C265" s="34" t="s">
        <v>140</v>
      </c>
      <c r="D265" s="34"/>
      <c r="E265" s="34"/>
      <c r="F265" s="34"/>
      <c r="G265" s="80">
        <f>G266+G311+G348+G381+G401+G330</f>
        <v>12480354.27</v>
      </c>
      <c r="H265" s="31">
        <f>H330</f>
        <v>43258.27</v>
      </c>
      <c r="I265" s="31"/>
    </row>
    <row r="266" spans="1:11" s="22" customFormat="1" x14ac:dyDescent="0.25">
      <c r="A266" s="67" t="s">
        <v>301</v>
      </c>
      <c r="B266" s="57" t="s">
        <v>119</v>
      </c>
      <c r="C266" s="81">
        <v>4</v>
      </c>
      <c r="D266" s="81">
        <v>1</v>
      </c>
      <c r="E266" s="82" t="s">
        <v>149</v>
      </c>
      <c r="F266" s="83" t="s">
        <v>149</v>
      </c>
      <c r="G266" s="84">
        <f>G267+G300+G322</f>
        <v>2545496</v>
      </c>
      <c r="H266" s="85"/>
      <c r="I266" s="86" t="s">
        <v>149</v>
      </c>
    </row>
    <row r="267" spans="1:11" s="52" customFormat="1" ht="37.5" customHeight="1" x14ac:dyDescent="0.2">
      <c r="A267" s="56" t="s">
        <v>302</v>
      </c>
      <c r="B267" s="57" t="s">
        <v>119</v>
      </c>
      <c r="C267" s="30" t="s">
        <v>140</v>
      </c>
      <c r="D267" s="30" t="s">
        <v>121</v>
      </c>
      <c r="E267" s="30" t="s">
        <v>205</v>
      </c>
      <c r="F267" s="43" t="s">
        <v>149</v>
      </c>
      <c r="G267" s="47">
        <f>G268</f>
        <v>1761428.78</v>
      </c>
      <c r="H267" s="85"/>
      <c r="I267" s="86"/>
    </row>
    <row r="268" spans="1:11" s="52" customFormat="1" ht="26.25" customHeight="1" x14ac:dyDescent="0.2">
      <c r="A268" s="37" t="s">
        <v>206</v>
      </c>
      <c r="B268" s="57" t="s">
        <v>119</v>
      </c>
      <c r="C268" s="30" t="s">
        <v>140</v>
      </c>
      <c r="D268" s="30" t="s">
        <v>121</v>
      </c>
      <c r="E268" s="30" t="s">
        <v>207</v>
      </c>
      <c r="F268" s="43" t="s">
        <v>149</v>
      </c>
      <c r="G268" s="47">
        <f>G269+G274</f>
        <v>1761428.78</v>
      </c>
      <c r="H268" s="85"/>
      <c r="I268" s="86"/>
    </row>
    <row r="269" spans="1:11" s="22" customFormat="1" ht="25.5" x14ac:dyDescent="0.25">
      <c r="A269" s="37" t="s">
        <v>303</v>
      </c>
      <c r="B269" s="30" t="s">
        <v>119</v>
      </c>
      <c r="C269" s="41">
        <v>4</v>
      </c>
      <c r="D269" s="41">
        <v>1</v>
      </c>
      <c r="E269" s="30" t="s">
        <v>304</v>
      </c>
      <c r="F269" s="30"/>
      <c r="G269" s="38">
        <f>G270+G272</f>
        <v>1761428.78</v>
      </c>
      <c r="H269" s="38"/>
      <c r="I269" s="38"/>
    </row>
    <row r="270" spans="1:11" s="22" customFormat="1" ht="63.75" hidden="1" x14ac:dyDescent="0.25">
      <c r="A270" s="37" t="s">
        <v>128</v>
      </c>
      <c r="B270" s="30" t="s">
        <v>119</v>
      </c>
      <c r="C270" s="41">
        <v>4</v>
      </c>
      <c r="D270" s="41">
        <v>1</v>
      </c>
      <c r="E270" s="30" t="s">
        <v>304</v>
      </c>
      <c r="F270" s="30" t="s">
        <v>129</v>
      </c>
      <c r="G270" s="38">
        <f>G271</f>
        <v>0</v>
      </c>
      <c r="H270" s="38"/>
      <c r="I270" s="38"/>
    </row>
    <row r="271" spans="1:11" s="22" customFormat="1" ht="26.25" hidden="1" x14ac:dyDescent="0.25">
      <c r="A271" s="59" t="s">
        <v>130</v>
      </c>
      <c r="B271" s="30" t="s">
        <v>119</v>
      </c>
      <c r="C271" s="41">
        <v>4</v>
      </c>
      <c r="D271" s="41">
        <v>1</v>
      </c>
      <c r="E271" s="30" t="s">
        <v>304</v>
      </c>
      <c r="F271" s="30" t="s">
        <v>131</v>
      </c>
      <c r="G271" s="38"/>
      <c r="H271" s="38"/>
      <c r="I271" s="38"/>
    </row>
    <row r="272" spans="1:11" s="52" customFormat="1" ht="51" x14ac:dyDescent="0.2">
      <c r="A272" s="39" t="s">
        <v>210</v>
      </c>
      <c r="B272" s="30" t="s">
        <v>119</v>
      </c>
      <c r="C272" s="30" t="s">
        <v>140</v>
      </c>
      <c r="D272" s="30" t="s">
        <v>121</v>
      </c>
      <c r="E272" s="30" t="s">
        <v>304</v>
      </c>
      <c r="F272" s="30" t="s">
        <v>211</v>
      </c>
      <c r="G272" s="38">
        <f>G273</f>
        <v>1761428.78</v>
      </c>
      <c r="H272" s="38"/>
      <c r="I272" s="38"/>
      <c r="J272" s="58"/>
      <c r="K272" s="58"/>
    </row>
    <row r="273" spans="1:11" s="52" customFormat="1" ht="12.75" x14ac:dyDescent="0.2">
      <c r="A273" s="37" t="s">
        <v>212</v>
      </c>
      <c r="B273" s="30" t="s">
        <v>119</v>
      </c>
      <c r="C273" s="30" t="s">
        <v>140</v>
      </c>
      <c r="D273" s="30" t="s">
        <v>121</v>
      </c>
      <c r="E273" s="30" t="s">
        <v>304</v>
      </c>
      <c r="F273" s="30" t="s">
        <v>213</v>
      </c>
      <c r="G273" s="38">
        <v>1761428.78</v>
      </c>
      <c r="H273" s="38"/>
      <c r="I273" s="38"/>
      <c r="J273" s="58"/>
      <c r="K273" s="58"/>
    </row>
    <row r="274" spans="1:11" s="52" customFormat="1" ht="17.25" hidden="1" customHeight="1" x14ac:dyDescent="0.2">
      <c r="A274" s="37" t="s">
        <v>192</v>
      </c>
      <c r="B274" s="57" t="s">
        <v>119</v>
      </c>
      <c r="C274" s="30" t="s">
        <v>140</v>
      </c>
      <c r="D274" s="30" t="s">
        <v>121</v>
      </c>
      <c r="E274" s="30" t="s">
        <v>215</v>
      </c>
      <c r="F274" s="43" t="s">
        <v>149</v>
      </c>
      <c r="G274" s="47">
        <f>G277+G275</f>
        <v>0</v>
      </c>
      <c r="H274" s="85"/>
      <c r="I274" s="86"/>
    </row>
    <row r="275" spans="1:11" s="22" customFormat="1" ht="63.75" hidden="1" x14ac:dyDescent="0.25">
      <c r="A275" s="37" t="s">
        <v>128</v>
      </c>
      <c r="B275" s="30" t="s">
        <v>119</v>
      </c>
      <c r="C275" s="41">
        <v>4</v>
      </c>
      <c r="D275" s="41">
        <v>1</v>
      </c>
      <c r="E275" s="30" t="s">
        <v>215</v>
      </c>
      <c r="F275" s="30" t="s">
        <v>129</v>
      </c>
      <c r="G275" s="38">
        <f>G276</f>
        <v>0</v>
      </c>
      <c r="H275" s="38"/>
      <c r="I275" s="38"/>
    </row>
    <row r="276" spans="1:11" s="22" customFormat="1" ht="26.25" hidden="1" x14ac:dyDescent="0.25">
      <c r="A276" s="59" t="s">
        <v>130</v>
      </c>
      <c r="B276" s="30" t="s">
        <v>119</v>
      </c>
      <c r="C276" s="41">
        <v>4</v>
      </c>
      <c r="D276" s="41">
        <v>1</v>
      </c>
      <c r="E276" s="30" t="s">
        <v>215</v>
      </c>
      <c r="F276" s="30" t="s">
        <v>131</v>
      </c>
      <c r="G276" s="38"/>
      <c r="H276" s="38"/>
      <c r="I276" s="38"/>
    </row>
    <row r="277" spans="1:11" s="52" customFormat="1" ht="51" hidden="1" x14ac:dyDescent="0.2">
      <c r="A277" s="39" t="s">
        <v>210</v>
      </c>
      <c r="B277" s="30" t="s">
        <v>119</v>
      </c>
      <c r="C277" s="30" t="s">
        <v>140</v>
      </c>
      <c r="D277" s="30" t="s">
        <v>121</v>
      </c>
      <c r="E277" s="30" t="s">
        <v>215</v>
      </c>
      <c r="F277" s="30" t="s">
        <v>211</v>
      </c>
      <c r="G277" s="38">
        <f>G278</f>
        <v>0</v>
      </c>
      <c r="H277" s="38"/>
      <c r="I277" s="38"/>
      <c r="J277" s="58"/>
      <c r="K277" s="58"/>
    </row>
    <row r="278" spans="1:11" s="52" customFormat="1" ht="12.75" hidden="1" x14ac:dyDescent="0.2">
      <c r="A278" s="37" t="s">
        <v>212</v>
      </c>
      <c r="B278" s="30" t="s">
        <v>119</v>
      </c>
      <c r="C278" s="30" t="s">
        <v>140</v>
      </c>
      <c r="D278" s="30" t="s">
        <v>121</v>
      </c>
      <c r="E278" s="30" t="s">
        <v>215</v>
      </c>
      <c r="F278" s="30" t="s">
        <v>213</v>
      </c>
      <c r="G278" s="38"/>
      <c r="H278" s="38"/>
      <c r="I278" s="38"/>
      <c r="J278" s="58"/>
      <c r="K278" s="58"/>
    </row>
    <row r="279" spans="1:11" s="22" customFormat="1" ht="63.75" hidden="1" x14ac:dyDescent="0.25">
      <c r="A279" s="39" t="s">
        <v>305</v>
      </c>
      <c r="B279" s="30" t="s">
        <v>119</v>
      </c>
      <c r="C279" s="30" t="s">
        <v>140</v>
      </c>
      <c r="D279" s="30" t="s">
        <v>121</v>
      </c>
      <c r="E279" s="30" t="s">
        <v>288</v>
      </c>
      <c r="F279" s="30"/>
      <c r="G279" s="38">
        <f>G280</f>
        <v>0</v>
      </c>
      <c r="H279" s="38"/>
      <c r="I279" s="38"/>
    </row>
    <row r="280" spans="1:11" s="52" customFormat="1" ht="51" hidden="1" x14ac:dyDescent="0.2">
      <c r="A280" s="39" t="s">
        <v>210</v>
      </c>
      <c r="B280" s="30" t="s">
        <v>119</v>
      </c>
      <c r="C280" s="30" t="s">
        <v>140</v>
      </c>
      <c r="D280" s="30" t="s">
        <v>121</v>
      </c>
      <c r="E280" s="30" t="s">
        <v>288</v>
      </c>
      <c r="F280" s="30" t="s">
        <v>211</v>
      </c>
      <c r="G280" s="38">
        <f>G281</f>
        <v>0</v>
      </c>
      <c r="H280" s="38"/>
      <c r="I280" s="38"/>
      <c r="J280" s="58"/>
      <c r="K280" s="58"/>
    </row>
    <row r="281" spans="1:11" s="52" customFormat="1" ht="12.75" hidden="1" x14ac:dyDescent="0.2">
      <c r="A281" s="37" t="s">
        <v>212</v>
      </c>
      <c r="B281" s="30" t="s">
        <v>119</v>
      </c>
      <c r="C281" s="30" t="s">
        <v>140</v>
      </c>
      <c r="D281" s="30" t="s">
        <v>121</v>
      </c>
      <c r="E281" s="30" t="s">
        <v>288</v>
      </c>
      <c r="F281" s="30" t="s">
        <v>213</v>
      </c>
      <c r="G281" s="38"/>
      <c r="H281" s="38"/>
      <c r="I281" s="38"/>
      <c r="J281" s="58"/>
      <c r="K281" s="58"/>
    </row>
    <row r="282" spans="1:11" s="22" customFormat="1" ht="51" hidden="1" x14ac:dyDescent="0.25">
      <c r="A282" s="39" t="s">
        <v>306</v>
      </c>
      <c r="B282" s="57" t="s">
        <v>119</v>
      </c>
      <c r="C282" s="30" t="s">
        <v>140</v>
      </c>
      <c r="D282" s="30" t="s">
        <v>121</v>
      </c>
      <c r="E282" s="42">
        <v>1800000000</v>
      </c>
      <c r="F282" s="43" t="s">
        <v>149</v>
      </c>
      <c r="G282" s="47">
        <f>G283</f>
        <v>0</v>
      </c>
      <c r="H282" s="49"/>
      <c r="I282" s="50" t="s">
        <v>149</v>
      </c>
    </row>
    <row r="283" spans="1:11" s="22" customFormat="1" ht="25.5" hidden="1" x14ac:dyDescent="0.25">
      <c r="A283" s="39" t="s">
        <v>307</v>
      </c>
      <c r="B283" s="57" t="s">
        <v>119</v>
      </c>
      <c r="C283" s="30" t="s">
        <v>140</v>
      </c>
      <c r="D283" s="30" t="s">
        <v>121</v>
      </c>
      <c r="E283" s="42">
        <v>1800100000</v>
      </c>
      <c r="F283" s="43"/>
      <c r="G283" s="47">
        <f>G287</f>
        <v>0</v>
      </c>
      <c r="H283" s="49"/>
      <c r="I283" s="50"/>
    </row>
    <row r="284" spans="1:11" s="22" customFormat="1" ht="89.25" hidden="1" x14ac:dyDescent="0.25">
      <c r="A284" s="39" t="s">
        <v>308</v>
      </c>
      <c r="B284" s="57" t="s">
        <v>119</v>
      </c>
      <c r="C284" s="30" t="s">
        <v>140</v>
      </c>
      <c r="D284" s="30" t="s">
        <v>121</v>
      </c>
      <c r="E284" s="42">
        <v>1800182390</v>
      </c>
      <c r="F284" s="43"/>
      <c r="G284" s="47">
        <f>G285</f>
        <v>0</v>
      </c>
      <c r="H284" s="49"/>
      <c r="I284" s="50"/>
    </row>
    <row r="285" spans="1:11" s="22" customFormat="1" hidden="1" x14ac:dyDescent="0.25">
      <c r="A285" s="39" t="s">
        <v>220</v>
      </c>
      <c r="B285" s="30" t="s">
        <v>119</v>
      </c>
      <c r="C285" s="30" t="s">
        <v>140</v>
      </c>
      <c r="D285" s="30" t="s">
        <v>121</v>
      </c>
      <c r="E285" s="42">
        <v>1800182390</v>
      </c>
      <c r="F285" s="30" t="s">
        <v>221</v>
      </c>
      <c r="G285" s="38">
        <f>G286</f>
        <v>0</v>
      </c>
      <c r="H285" s="38"/>
      <c r="I285" s="38"/>
    </row>
    <row r="286" spans="1:11" s="22" customFormat="1" hidden="1" x14ac:dyDescent="0.25">
      <c r="A286" s="39" t="s">
        <v>222</v>
      </c>
      <c r="B286" s="40">
        <v>650</v>
      </c>
      <c r="C286" s="30" t="s">
        <v>140</v>
      </c>
      <c r="D286" s="30" t="s">
        <v>121</v>
      </c>
      <c r="E286" s="42">
        <v>1800182390</v>
      </c>
      <c r="F286" s="43">
        <v>540</v>
      </c>
      <c r="G286" s="47"/>
      <c r="H286" s="44"/>
      <c r="I286" s="44"/>
      <c r="K286" s="52"/>
    </row>
    <row r="287" spans="1:11" s="22" customFormat="1" ht="51" hidden="1" x14ac:dyDescent="0.25">
      <c r="A287" s="39" t="s">
        <v>309</v>
      </c>
      <c r="B287" s="57" t="s">
        <v>119</v>
      </c>
      <c r="C287" s="30" t="s">
        <v>140</v>
      </c>
      <c r="D287" s="30" t="s">
        <v>121</v>
      </c>
      <c r="E287" s="42">
        <v>1800199990</v>
      </c>
      <c r="F287" s="43"/>
      <c r="G287" s="47">
        <f>G288</f>
        <v>0</v>
      </c>
      <c r="H287" s="49"/>
      <c r="I287" s="50"/>
    </row>
    <row r="288" spans="1:11" s="52" customFormat="1" ht="51" hidden="1" x14ac:dyDescent="0.2">
      <c r="A288" s="39" t="s">
        <v>210</v>
      </c>
      <c r="B288" s="30" t="s">
        <v>119</v>
      </c>
      <c r="C288" s="30" t="s">
        <v>140</v>
      </c>
      <c r="D288" s="30" t="s">
        <v>121</v>
      </c>
      <c r="E288" s="42">
        <v>1800199990</v>
      </c>
      <c r="F288" s="30" t="s">
        <v>211</v>
      </c>
      <c r="G288" s="38">
        <f>G289</f>
        <v>0</v>
      </c>
      <c r="H288" s="38"/>
      <c r="I288" s="38"/>
      <c r="J288" s="58"/>
      <c r="K288" s="58"/>
    </row>
    <row r="289" spans="1:11" s="52" customFormat="1" ht="12.75" hidden="1" x14ac:dyDescent="0.2">
      <c r="A289" s="37" t="s">
        <v>212</v>
      </c>
      <c r="B289" s="30" t="s">
        <v>119</v>
      </c>
      <c r="C289" s="30" t="s">
        <v>140</v>
      </c>
      <c r="D289" s="30" t="s">
        <v>121</v>
      </c>
      <c r="E289" s="42">
        <v>1800199990</v>
      </c>
      <c r="F289" s="30" t="s">
        <v>213</v>
      </c>
      <c r="G289" s="38"/>
      <c r="H289" s="38"/>
      <c r="I289" s="38"/>
      <c r="J289" s="58"/>
      <c r="K289" s="58"/>
    </row>
    <row r="290" spans="1:11" s="52" customFormat="1" ht="65.45" hidden="1" customHeight="1" x14ac:dyDescent="0.2">
      <c r="A290" s="37" t="s">
        <v>310</v>
      </c>
      <c r="B290" s="30" t="s">
        <v>119</v>
      </c>
      <c r="C290" s="30" t="s">
        <v>140</v>
      </c>
      <c r="D290" s="30" t="s">
        <v>121</v>
      </c>
      <c r="E290" s="30" t="s">
        <v>311</v>
      </c>
      <c r="F290" s="43" t="s">
        <v>149</v>
      </c>
      <c r="G290" s="47">
        <f>G291</f>
        <v>0</v>
      </c>
      <c r="H290" s="85"/>
      <c r="I290" s="86"/>
    </row>
    <row r="291" spans="1:11" s="52" customFormat="1" ht="63.75" hidden="1" x14ac:dyDescent="0.2">
      <c r="A291" s="37" t="s">
        <v>128</v>
      </c>
      <c r="B291" s="30" t="s">
        <v>119</v>
      </c>
      <c r="C291" s="30" t="s">
        <v>140</v>
      </c>
      <c r="D291" s="30" t="s">
        <v>121</v>
      </c>
      <c r="E291" s="30" t="s">
        <v>311</v>
      </c>
      <c r="F291" s="30" t="s">
        <v>129</v>
      </c>
      <c r="G291" s="38">
        <f>G292</f>
        <v>0</v>
      </c>
      <c r="H291" s="38"/>
      <c r="I291" s="38"/>
      <c r="J291" s="58"/>
      <c r="K291" s="58"/>
    </row>
    <row r="292" spans="1:11" s="52" customFormat="1" ht="25.5" hidden="1" x14ac:dyDescent="0.2">
      <c r="A292" s="59" t="s">
        <v>130</v>
      </c>
      <c r="B292" s="30" t="s">
        <v>119</v>
      </c>
      <c r="C292" s="30" t="s">
        <v>140</v>
      </c>
      <c r="D292" s="30" t="s">
        <v>121</v>
      </c>
      <c r="E292" s="30" t="s">
        <v>311</v>
      </c>
      <c r="F292" s="30" t="s">
        <v>131</v>
      </c>
      <c r="G292" s="38"/>
      <c r="H292" s="38"/>
      <c r="I292" s="38"/>
      <c r="J292" s="58"/>
      <c r="K292" s="58"/>
    </row>
    <row r="293" spans="1:11" s="22" customFormat="1" ht="51" hidden="1" x14ac:dyDescent="0.25">
      <c r="A293" s="39" t="s">
        <v>312</v>
      </c>
      <c r="B293" s="40">
        <v>650</v>
      </c>
      <c r="C293" s="41">
        <v>4</v>
      </c>
      <c r="D293" s="41">
        <v>1</v>
      </c>
      <c r="E293" s="30" t="s">
        <v>313</v>
      </c>
      <c r="F293" s="43" t="s">
        <v>149</v>
      </c>
      <c r="G293" s="47">
        <f>G295+G297</f>
        <v>0</v>
      </c>
      <c r="H293" s="85"/>
      <c r="I293" s="86"/>
    </row>
    <row r="294" spans="1:11" s="22" customFormat="1" ht="63.75" hidden="1" x14ac:dyDescent="0.25">
      <c r="A294" s="37" t="s">
        <v>128</v>
      </c>
      <c r="B294" s="30" t="s">
        <v>119</v>
      </c>
      <c r="C294" s="41">
        <v>4</v>
      </c>
      <c r="D294" s="41">
        <v>1</v>
      </c>
      <c r="E294" s="30" t="s">
        <v>313</v>
      </c>
      <c r="F294" s="30" t="s">
        <v>129</v>
      </c>
      <c r="G294" s="38">
        <f>G295</f>
        <v>0</v>
      </c>
      <c r="H294" s="38"/>
      <c r="I294" s="38"/>
    </row>
    <row r="295" spans="1:11" s="22" customFormat="1" ht="26.25" hidden="1" x14ac:dyDescent="0.25">
      <c r="A295" s="59" t="s">
        <v>130</v>
      </c>
      <c r="B295" s="30" t="s">
        <v>119</v>
      </c>
      <c r="C295" s="41">
        <v>4</v>
      </c>
      <c r="D295" s="41">
        <v>1</v>
      </c>
      <c r="E295" s="30" t="s">
        <v>313</v>
      </c>
      <c r="F295" s="30" t="s">
        <v>131</v>
      </c>
      <c r="G295" s="38"/>
      <c r="H295" s="38"/>
      <c r="I295" s="38"/>
    </row>
    <row r="296" spans="1:11" s="22" customFormat="1" hidden="1" x14ac:dyDescent="0.25">
      <c r="A296" s="87" t="s">
        <v>314</v>
      </c>
      <c r="B296" s="57" t="s">
        <v>119</v>
      </c>
      <c r="C296" s="57" t="s">
        <v>140</v>
      </c>
      <c r="D296" s="57" t="s">
        <v>121</v>
      </c>
      <c r="E296" s="30" t="s">
        <v>313</v>
      </c>
      <c r="F296" s="30" t="s">
        <v>133</v>
      </c>
      <c r="G296" s="88"/>
      <c r="H296" s="38"/>
      <c r="I296" s="38"/>
    </row>
    <row r="297" spans="1:11" s="22" customFormat="1" ht="51" hidden="1" x14ac:dyDescent="0.25">
      <c r="A297" s="39" t="s">
        <v>210</v>
      </c>
      <c r="B297" s="30" t="s">
        <v>119</v>
      </c>
      <c r="C297" s="30" t="s">
        <v>140</v>
      </c>
      <c r="D297" s="30" t="s">
        <v>121</v>
      </c>
      <c r="E297" s="30" t="s">
        <v>313</v>
      </c>
      <c r="F297" s="43">
        <v>600</v>
      </c>
      <c r="G297" s="38">
        <f>G298</f>
        <v>0</v>
      </c>
      <c r="H297" s="38"/>
      <c r="I297" s="38"/>
    </row>
    <row r="298" spans="1:11" s="22" customFormat="1" hidden="1" x14ac:dyDescent="0.25">
      <c r="A298" s="37" t="s">
        <v>212</v>
      </c>
      <c r="B298" s="40">
        <v>650</v>
      </c>
      <c r="C298" s="30" t="s">
        <v>140</v>
      </c>
      <c r="D298" s="30" t="s">
        <v>121</v>
      </c>
      <c r="E298" s="30" t="s">
        <v>313</v>
      </c>
      <c r="F298" s="30" t="s">
        <v>213</v>
      </c>
      <c r="G298" s="47">
        <f>G299</f>
        <v>0</v>
      </c>
      <c r="H298" s="44"/>
      <c r="I298" s="44"/>
    </row>
    <row r="299" spans="1:11" s="22" customFormat="1" hidden="1" x14ac:dyDescent="0.25">
      <c r="A299" s="37" t="s">
        <v>218</v>
      </c>
      <c r="B299" s="30" t="s">
        <v>119</v>
      </c>
      <c r="C299" s="30" t="s">
        <v>140</v>
      </c>
      <c r="D299" s="30" t="s">
        <v>121</v>
      </c>
      <c r="E299" s="30" t="s">
        <v>313</v>
      </c>
      <c r="F299" s="30" t="s">
        <v>219</v>
      </c>
      <c r="G299" s="38"/>
      <c r="H299" s="38"/>
      <c r="I299" s="38"/>
    </row>
    <row r="300" spans="1:11" s="52" customFormat="1" ht="38.25" hidden="1" x14ac:dyDescent="0.2">
      <c r="A300" s="56" t="s">
        <v>315</v>
      </c>
      <c r="B300" s="57" t="s">
        <v>119</v>
      </c>
      <c r="C300" s="30" t="s">
        <v>140</v>
      </c>
      <c r="D300" s="30" t="s">
        <v>121</v>
      </c>
      <c r="E300" s="30" t="s">
        <v>316</v>
      </c>
      <c r="F300" s="43" t="s">
        <v>149</v>
      </c>
      <c r="G300" s="47">
        <f>G303</f>
        <v>0</v>
      </c>
      <c r="H300" s="85"/>
      <c r="I300" s="86"/>
    </row>
    <row r="301" spans="1:11" s="52" customFormat="1" ht="25.5" hidden="1" x14ac:dyDescent="0.2">
      <c r="A301" s="37" t="s">
        <v>317</v>
      </c>
      <c r="B301" s="30" t="s">
        <v>119</v>
      </c>
      <c r="C301" s="30" t="s">
        <v>140</v>
      </c>
      <c r="D301" s="30" t="s">
        <v>121</v>
      </c>
      <c r="E301" s="30" t="s">
        <v>318</v>
      </c>
      <c r="F301" s="30" t="s">
        <v>129</v>
      </c>
      <c r="G301" s="38">
        <f>G302</f>
        <v>0</v>
      </c>
      <c r="H301" s="38"/>
      <c r="I301" s="38"/>
      <c r="J301" s="58"/>
      <c r="K301" s="58"/>
    </row>
    <row r="302" spans="1:11" s="52" customFormat="1" ht="25.5" hidden="1" x14ac:dyDescent="0.2">
      <c r="A302" s="59" t="s">
        <v>130</v>
      </c>
      <c r="B302" s="30" t="s">
        <v>119</v>
      </c>
      <c r="C302" s="30" t="s">
        <v>140</v>
      </c>
      <c r="D302" s="30" t="s">
        <v>121</v>
      </c>
      <c r="E302" s="30" t="s">
        <v>318</v>
      </c>
      <c r="F302" s="30" t="s">
        <v>131</v>
      </c>
      <c r="G302" s="38"/>
      <c r="H302" s="38"/>
      <c r="I302" s="38"/>
      <c r="J302" s="58"/>
      <c r="K302" s="58"/>
    </row>
    <row r="303" spans="1:11" s="52" customFormat="1" ht="25.5" hidden="1" x14ac:dyDescent="0.2">
      <c r="A303" s="37" t="s">
        <v>317</v>
      </c>
      <c r="B303" s="30" t="s">
        <v>119</v>
      </c>
      <c r="C303" s="30" t="s">
        <v>140</v>
      </c>
      <c r="D303" s="30" t="s">
        <v>121</v>
      </c>
      <c r="E303" s="30" t="s">
        <v>319</v>
      </c>
      <c r="F303" s="30"/>
      <c r="G303" s="38">
        <f>G308+G305</f>
        <v>0</v>
      </c>
      <c r="H303" s="38"/>
      <c r="I303" s="38"/>
      <c r="J303" s="58"/>
      <c r="K303" s="58"/>
    </row>
    <row r="304" spans="1:11" s="52" customFormat="1" ht="25.5" hidden="1" x14ac:dyDescent="0.2">
      <c r="A304" s="39" t="s">
        <v>320</v>
      </c>
      <c r="B304" s="30" t="s">
        <v>119</v>
      </c>
      <c r="C304" s="30" t="s">
        <v>140</v>
      </c>
      <c r="D304" s="30" t="s">
        <v>121</v>
      </c>
      <c r="E304" s="30" t="s">
        <v>313</v>
      </c>
      <c r="F304" s="30"/>
      <c r="G304" s="38">
        <f>G305</f>
        <v>0</v>
      </c>
      <c r="H304" s="38"/>
      <c r="I304" s="38"/>
      <c r="J304" s="58"/>
      <c r="K304" s="58"/>
    </row>
    <row r="305" spans="1:11" s="52" customFormat="1" ht="51" hidden="1" x14ac:dyDescent="0.2">
      <c r="A305" s="39" t="s">
        <v>210</v>
      </c>
      <c r="B305" s="30" t="s">
        <v>119</v>
      </c>
      <c r="C305" s="30" t="s">
        <v>140</v>
      </c>
      <c r="D305" s="30" t="s">
        <v>121</v>
      </c>
      <c r="E305" s="30" t="s">
        <v>313</v>
      </c>
      <c r="F305" s="30" t="s">
        <v>211</v>
      </c>
      <c r="G305" s="38">
        <f>G306</f>
        <v>0</v>
      </c>
      <c r="H305" s="38"/>
      <c r="I305" s="38"/>
      <c r="J305" s="58"/>
      <c r="K305" s="58"/>
    </row>
    <row r="306" spans="1:11" s="52" customFormat="1" ht="12.75" hidden="1" x14ac:dyDescent="0.2">
      <c r="A306" s="37" t="s">
        <v>212</v>
      </c>
      <c r="B306" s="30" t="s">
        <v>119</v>
      </c>
      <c r="C306" s="30" t="s">
        <v>140</v>
      </c>
      <c r="D306" s="30" t="s">
        <v>121</v>
      </c>
      <c r="E306" s="30" t="s">
        <v>313</v>
      </c>
      <c r="F306" s="30" t="s">
        <v>213</v>
      </c>
      <c r="G306" s="38"/>
      <c r="H306" s="38"/>
      <c r="I306" s="38"/>
      <c r="J306" s="58"/>
      <c r="K306" s="58"/>
    </row>
    <row r="307" spans="1:11" s="52" customFormat="1" ht="12.75" hidden="1" x14ac:dyDescent="0.2">
      <c r="A307" s="39" t="s">
        <v>192</v>
      </c>
      <c r="B307" s="30" t="s">
        <v>119</v>
      </c>
      <c r="C307" s="30" t="s">
        <v>140</v>
      </c>
      <c r="D307" s="30" t="s">
        <v>121</v>
      </c>
      <c r="E307" s="30" t="s">
        <v>318</v>
      </c>
      <c r="F307" s="30"/>
      <c r="G307" s="38">
        <f>G308</f>
        <v>0</v>
      </c>
      <c r="H307" s="38"/>
      <c r="I307" s="38"/>
      <c r="J307" s="58"/>
      <c r="K307" s="58"/>
    </row>
    <row r="308" spans="1:11" s="52" customFormat="1" ht="51" hidden="1" x14ac:dyDescent="0.2">
      <c r="A308" s="39" t="s">
        <v>210</v>
      </c>
      <c r="B308" s="30" t="s">
        <v>119</v>
      </c>
      <c r="C308" s="30" t="s">
        <v>140</v>
      </c>
      <c r="D308" s="30" t="s">
        <v>121</v>
      </c>
      <c r="E308" s="30" t="s">
        <v>318</v>
      </c>
      <c r="F308" s="30" t="s">
        <v>211</v>
      </c>
      <c r="G308" s="38">
        <f>G309</f>
        <v>0</v>
      </c>
      <c r="H308" s="38"/>
      <c r="I308" s="38"/>
      <c r="J308" s="58"/>
      <c r="K308" s="58"/>
    </row>
    <row r="309" spans="1:11" s="52" customFormat="1" ht="12.75" hidden="1" x14ac:dyDescent="0.2">
      <c r="A309" s="37" t="s">
        <v>212</v>
      </c>
      <c r="B309" s="30" t="s">
        <v>119</v>
      </c>
      <c r="C309" s="30" t="s">
        <v>140</v>
      </c>
      <c r="D309" s="30" t="s">
        <v>121</v>
      </c>
      <c r="E309" s="30" t="s">
        <v>318</v>
      </c>
      <c r="F309" s="30" t="s">
        <v>213</v>
      </c>
      <c r="G309" s="38"/>
      <c r="H309" s="38"/>
      <c r="I309" s="38"/>
      <c r="J309" s="58"/>
      <c r="K309" s="58"/>
    </row>
    <row r="310" spans="1:11" s="52" customFormat="1" ht="12.75" hidden="1" x14ac:dyDescent="0.2">
      <c r="A310" s="87" t="s">
        <v>314</v>
      </c>
      <c r="B310" s="57" t="s">
        <v>119</v>
      </c>
      <c r="C310" s="30" t="s">
        <v>140</v>
      </c>
      <c r="D310" s="30" t="s">
        <v>121</v>
      </c>
      <c r="E310" s="30" t="s">
        <v>321</v>
      </c>
      <c r="F310" s="30" t="s">
        <v>133</v>
      </c>
      <c r="G310" s="88"/>
      <c r="H310" s="38"/>
      <c r="I310" s="38"/>
      <c r="J310" s="58"/>
      <c r="K310" s="58"/>
    </row>
    <row r="311" spans="1:11" s="22" customFormat="1" hidden="1" x14ac:dyDescent="0.25">
      <c r="A311" s="35" t="s">
        <v>322</v>
      </c>
      <c r="B311" s="36" t="s">
        <v>119</v>
      </c>
      <c r="C311" s="36" t="s">
        <v>140</v>
      </c>
      <c r="D311" s="36" t="s">
        <v>323</v>
      </c>
      <c r="E311" s="36"/>
      <c r="F311" s="36"/>
      <c r="G311" s="31">
        <f>G312</f>
        <v>0</v>
      </c>
      <c r="H311" s="31"/>
      <c r="I311" s="31"/>
    </row>
    <row r="312" spans="1:11" s="22" customFormat="1" ht="51" hidden="1" x14ac:dyDescent="0.25">
      <c r="A312" s="39" t="s">
        <v>324</v>
      </c>
      <c r="B312" s="57" t="s">
        <v>119</v>
      </c>
      <c r="C312" s="41">
        <v>4</v>
      </c>
      <c r="D312" s="41">
        <v>8</v>
      </c>
      <c r="E312" s="42">
        <v>1800000</v>
      </c>
      <c r="F312" s="36"/>
      <c r="G312" s="31">
        <f>G314</f>
        <v>0</v>
      </c>
      <c r="H312" s="31"/>
      <c r="I312" s="31"/>
    </row>
    <row r="313" spans="1:11" s="22" customFormat="1" ht="51" hidden="1" x14ac:dyDescent="0.25">
      <c r="A313" s="39" t="s">
        <v>325</v>
      </c>
      <c r="B313" s="57" t="s">
        <v>119</v>
      </c>
      <c r="C313" s="41">
        <v>4</v>
      </c>
      <c r="D313" s="41">
        <v>8</v>
      </c>
      <c r="E313" s="42">
        <v>1802127</v>
      </c>
      <c r="F313" s="36"/>
      <c r="G313" s="38">
        <f>G315</f>
        <v>0</v>
      </c>
      <c r="H313" s="31"/>
      <c r="I313" s="31"/>
    </row>
    <row r="314" spans="1:11" s="22" customFormat="1" ht="25.5" hidden="1" x14ac:dyDescent="0.25">
      <c r="A314" s="39" t="s">
        <v>164</v>
      </c>
      <c r="B314" s="30" t="s">
        <v>119</v>
      </c>
      <c r="C314" s="57" t="s">
        <v>140</v>
      </c>
      <c r="D314" s="57" t="s">
        <v>323</v>
      </c>
      <c r="E314" s="42">
        <v>1802127</v>
      </c>
      <c r="F314" s="30" t="s">
        <v>147</v>
      </c>
      <c r="G314" s="38">
        <f>G315</f>
        <v>0</v>
      </c>
      <c r="H314" s="31"/>
      <c r="I314" s="31"/>
    </row>
    <row r="315" spans="1:11" s="22" customFormat="1" ht="25.5" hidden="1" x14ac:dyDescent="0.25">
      <c r="A315" s="56" t="s">
        <v>203</v>
      </c>
      <c r="B315" s="40">
        <v>650</v>
      </c>
      <c r="C315" s="57" t="s">
        <v>140</v>
      </c>
      <c r="D315" s="57" t="s">
        <v>323</v>
      </c>
      <c r="E315" s="42">
        <v>1802127</v>
      </c>
      <c r="F315" s="30" t="s">
        <v>153</v>
      </c>
      <c r="G315" s="38"/>
      <c r="H315" s="31"/>
      <c r="I315" s="31"/>
    </row>
    <row r="316" spans="1:11" s="52" customFormat="1" ht="63.75" hidden="1" x14ac:dyDescent="0.2">
      <c r="A316" s="39" t="s">
        <v>326</v>
      </c>
      <c r="B316" s="40">
        <v>650</v>
      </c>
      <c r="C316" s="30" t="s">
        <v>140</v>
      </c>
      <c r="D316" s="30" t="s">
        <v>121</v>
      </c>
      <c r="E316" s="30" t="s">
        <v>288</v>
      </c>
      <c r="F316" s="43" t="s">
        <v>149</v>
      </c>
      <c r="G316" s="47">
        <f>G317</f>
        <v>0</v>
      </c>
      <c r="H316" s="85"/>
      <c r="I316" s="86"/>
    </row>
    <row r="317" spans="1:11" s="52" customFormat="1" ht="63.75" hidden="1" x14ac:dyDescent="0.2">
      <c r="A317" s="37" t="s">
        <v>128</v>
      </c>
      <c r="B317" s="30" t="s">
        <v>119</v>
      </c>
      <c r="C317" s="30" t="s">
        <v>140</v>
      </c>
      <c r="D317" s="30" t="s">
        <v>121</v>
      </c>
      <c r="E317" s="30" t="s">
        <v>288</v>
      </c>
      <c r="F317" s="30" t="s">
        <v>129</v>
      </c>
      <c r="G317" s="38">
        <f>G318</f>
        <v>0</v>
      </c>
      <c r="H317" s="38"/>
      <c r="I317" s="38"/>
      <c r="J317" s="58"/>
      <c r="K317" s="58"/>
    </row>
    <row r="318" spans="1:11" s="52" customFormat="1" ht="25.5" hidden="1" x14ac:dyDescent="0.2">
      <c r="A318" s="59" t="s">
        <v>130</v>
      </c>
      <c r="B318" s="30" t="s">
        <v>119</v>
      </c>
      <c r="C318" s="30" t="s">
        <v>140</v>
      </c>
      <c r="D318" s="30" t="s">
        <v>121</v>
      </c>
      <c r="E318" s="30" t="s">
        <v>288</v>
      </c>
      <c r="F318" s="30" t="s">
        <v>131</v>
      </c>
      <c r="G318" s="38"/>
      <c r="H318" s="38"/>
      <c r="I318" s="38"/>
      <c r="J318" s="58"/>
      <c r="K318" s="58"/>
    </row>
    <row r="319" spans="1:11" s="52" customFormat="1" ht="38.25" hidden="1" x14ac:dyDescent="0.2">
      <c r="A319" s="37" t="s">
        <v>327</v>
      </c>
      <c r="B319" s="40">
        <v>650</v>
      </c>
      <c r="C319" s="30" t="s">
        <v>140</v>
      </c>
      <c r="D319" s="30" t="s">
        <v>121</v>
      </c>
      <c r="E319" s="30" t="s">
        <v>318</v>
      </c>
      <c r="F319" s="43" t="s">
        <v>149</v>
      </c>
      <c r="G319" s="47">
        <f>G320</f>
        <v>0</v>
      </c>
      <c r="H319" s="85"/>
      <c r="I319" s="86"/>
    </row>
    <row r="320" spans="1:11" s="52" customFormat="1" ht="63.75" hidden="1" x14ac:dyDescent="0.2">
      <c r="A320" s="37" t="s">
        <v>128</v>
      </c>
      <c r="B320" s="30" t="s">
        <v>119</v>
      </c>
      <c r="C320" s="30" t="s">
        <v>140</v>
      </c>
      <c r="D320" s="30" t="s">
        <v>121</v>
      </c>
      <c r="E320" s="30" t="s">
        <v>318</v>
      </c>
      <c r="F320" s="30" t="s">
        <v>129</v>
      </c>
      <c r="G320" s="38">
        <f>G321</f>
        <v>0</v>
      </c>
      <c r="H320" s="38"/>
      <c r="I320" s="38"/>
      <c r="J320" s="58"/>
      <c r="K320" s="58"/>
    </row>
    <row r="321" spans="1:11" s="52" customFormat="1" ht="25.5" hidden="1" x14ac:dyDescent="0.2">
      <c r="A321" s="59" t="s">
        <v>130</v>
      </c>
      <c r="B321" s="30" t="s">
        <v>119</v>
      </c>
      <c r="C321" s="30" t="s">
        <v>140</v>
      </c>
      <c r="D321" s="30" t="s">
        <v>121</v>
      </c>
      <c r="E321" s="30" t="s">
        <v>318</v>
      </c>
      <c r="F321" s="30" t="s">
        <v>131</v>
      </c>
      <c r="G321" s="38"/>
      <c r="H321" s="38"/>
      <c r="I321" s="38"/>
      <c r="J321" s="58"/>
      <c r="K321" s="58"/>
    </row>
    <row r="322" spans="1:11" s="22" customFormat="1" x14ac:dyDescent="0.25">
      <c r="A322" s="53" t="s">
        <v>247</v>
      </c>
      <c r="B322" s="30" t="s">
        <v>119</v>
      </c>
      <c r="C322" s="30" t="s">
        <v>140</v>
      </c>
      <c r="D322" s="30" t="s">
        <v>121</v>
      </c>
      <c r="E322" s="30" t="s">
        <v>248</v>
      </c>
      <c r="F322" s="43"/>
      <c r="G322" s="47">
        <f>G326+G323</f>
        <v>784067.22</v>
      </c>
      <c r="H322" s="44"/>
      <c r="I322" s="44"/>
    </row>
    <row r="323" spans="1:11" s="52" customFormat="1" ht="25.5" x14ac:dyDescent="0.2">
      <c r="A323" s="39" t="s">
        <v>320</v>
      </c>
      <c r="B323" s="30" t="s">
        <v>119</v>
      </c>
      <c r="C323" s="30" t="s">
        <v>140</v>
      </c>
      <c r="D323" s="30" t="s">
        <v>121</v>
      </c>
      <c r="E323" s="30" t="s">
        <v>328</v>
      </c>
      <c r="F323" s="30"/>
      <c r="G323" s="38">
        <f>G324</f>
        <v>784067.22</v>
      </c>
      <c r="H323" s="38"/>
      <c r="I323" s="38"/>
      <c r="J323" s="58"/>
      <c r="K323" s="58"/>
    </row>
    <row r="324" spans="1:11" s="52" customFormat="1" ht="51" x14ac:dyDescent="0.2">
      <c r="A324" s="39" t="s">
        <v>210</v>
      </c>
      <c r="B324" s="30" t="s">
        <v>119</v>
      </c>
      <c r="C324" s="30" t="s">
        <v>140</v>
      </c>
      <c r="D324" s="30" t="s">
        <v>121</v>
      </c>
      <c r="E324" s="30" t="s">
        <v>328</v>
      </c>
      <c r="F324" s="30" t="s">
        <v>211</v>
      </c>
      <c r="G324" s="38">
        <f>G325</f>
        <v>784067.22</v>
      </c>
      <c r="H324" s="38"/>
      <c r="I324" s="38"/>
      <c r="J324" s="58"/>
      <c r="K324" s="58"/>
    </row>
    <row r="325" spans="1:11" s="52" customFormat="1" ht="12.75" x14ac:dyDescent="0.2">
      <c r="A325" s="37" t="s">
        <v>212</v>
      </c>
      <c r="B325" s="30" t="s">
        <v>119</v>
      </c>
      <c r="C325" s="30" t="s">
        <v>140</v>
      </c>
      <c r="D325" s="30" t="s">
        <v>121</v>
      </c>
      <c r="E325" s="30" t="s">
        <v>328</v>
      </c>
      <c r="F325" s="30" t="s">
        <v>213</v>
      </c>
      <c r="G325" s="38">
        <v>784067.22</v>
      </c>
      <c r="H325" s="38"/>
      <c r="I325" s="38"/>
      <c r="J325" s="58"/>
      <c r="K325" s="58"/>
    </row>
    <row r="326" spans="1:11" s="22" customFormat="1" ht="26.25" hidden="1" x14ac:dyDescent="0.25">
      <c r="A326" s="55" t="s">
        <v>249</v>
      </c>
      <c r="B326" s="40"/>
      <c r="C326" s="30" t="s">
        <v>140</v>
      </c>
      <c r="D326" s="30" t="s">
        <v>121</v>
      </c>
      <c r="E326" s="30" t="s">
        <v>250</v>
      </c>
      <c r="F326" s="43"/>
      <c r="G326" s="47">
        <f>G327</f>
        <v>0</v>
      </c>
      <c r="H326" s="44"/>
      <c r="I326" s="44"/>
    </row>
    <row r="327" spans="1:11" s="22" customFormat="1" hidden="1" x14ac:dyDescent="0.25">
      <c r="A327" s="39" t="s">
        <v>192</v>
      </c>
      <c r="B327" s="40"/>
      <c r="C327" s="30" t="s">
        <v>140</v>
      </c>
      <c r="D327" s="30" t="s">
        <v>121</v>
      </c>
      <c r="E327" s="30" t="s">
        <v>251</v>
      </c>
      <c r="F327" s="43"/>
      <c r="G327" s="47">
        <f>G328</f>
        <v>0</v>
      </c>
      <c r="H327" s="44"/>
      <c r="I327" s="44"/>
    </row>
    <row r="328" spans="1:11" s="22" customFormat="1" ht="51" hidden="1" x14ac:dyDescent="0.25">
      <c r="A328" s="39" t="s">
        <v>210</v>
      </c>
      <c r="B328" s="40"/>
      <c r="C328" s="30" t="s">
        <v>140</v>
      </c>
      <c r="D328" s="30" t="s">
        <v>121</v>
      </c>
      <c r="E328" s="30" t="s">
        <v>251</v>
      </c>
      <c r="F328" s="30" t="s">
        <v>211</v>
      </c>
      <c r="G328" s="47">
        <f>G329</f>
        <v>0</v>
      </c>
      <c r="H328" s="44"/>
      <c r="I328" s="44"/>
    </row>
    <row r="329" spans="1:11" s="22" customFormat="1" hidden="1" x14ac:dyDescent="0.25">
      <c r="A329" s="37" t="s">
        <v>212</v>
      </c>
      <c r="B329" s="40"/>
      <c r="C329" s="30" t="s">
        <v>140</v>
      </c>
      <c r="D329" s="30" t="s">
        <v>121</v>
      </c>
      <c r="E329" s="30" t="s">
        <v>251</v>
      </c>
      <c r="F329" s="30" t="s">
        <v>213</v>
      </c>
      <c r="G329" s="47"/>
      <c r="H329" s="44"/>
      <c r="I329" s="44"/>
    </row>
    <row r="330" spans="1:11" s="22" customFormat="1" x14ac:dyDescent="0.25">
      <c r="A330" s="35" t="s">
        <v>329</v>
      </c>
      <c r="B330" s="36" t="s">
        <v>119</v>
      </c>
      <c r="C330" s="36" t="s">
        <v>140</v>
      </c>
      <c r="D330" s="36" t="s">
        <v>330</v>
      </c>
      <c r="E330" s="36"/>
      <c r="F330" s="36"/>
      <c r="G330" s="31">
        <f>G331</f>
        <v>143258.26999999999</v>
      </c>
      <c r="H330" s="31">
        <f>H331</f>
        <v>43258.27</v>
      </c>
      <c r="I330" s="31"/>
    </row>
    <row r="331" spans="1:11" s="22" customFormat="1" x14ac:dyDescent="0.25">
      <c r="A331" s="53" t="s">
        <v>247</v>
      </c>
      <c r="B331" s="40"/>
      <c r="C331" s="30" t="s">
        <v>140</v>
      </c>
      <c r="D331" s="30" t="s">
        <v>330</v>
      </c>
      <c r="E331" s="30" t="s">
        <v>248</v>
      </c>
      <c r="F331" s="43" t="s">
        <v>149</v>
      </c>
      <c r="G331" s="47">
        <f>G332</f>
        <v>143258.26999999999</v>
      </c>
      <c r="H331" s="47">
        <f>H332</f>
        <v>43258.27</v>
      </c>
      <c r="I331" s="50" t="s">
        <v>149</v>
      </c>
    </row>
    <row r="332" spans="1:11" s="22" customFormat="1" ht="26.25" x14ac:dyDescent="0.25">
      <c r="A332" s="55" t="s">
        <v>249</v>
      </c>
      <c r="B332" s="40"/>
      <c r="C332" s="30" t="s">
        <v>140</v>
      </c>
      <c r="D332" s="30" t="s">
        <v>330</v>
      </c>
      <c r="E332" s="30" t="s">
        <v>250</v>
      </c>
      <c r="F332" s="43"/>
      <c r="G332" s="47">
        <f>G336+G339+G342+G345</f>
        <v>143258.26999999999</v>
      </c>
      <c r="H332" s="47">
        <f>H336+H339+H342</f>
        <v>43258.27</v>
      </c>
      <c r="I332" s="50"/>
    </row>
    <row r="333" spans="1:11" s="22" customFormat="1" ht="89.25" hidden="1" x14ac:dyDescent="0.25">
      <c r="A333" s="39" t="s">
        <v>308</v>
      </c>
      <c r="B333" s="57" t="s">
        <v>119</v>
      </c>
      <c r="C333" s="30" t="s">
        <v>140</v>
      </c>
      <c r="D333" s="30" t="s">
        <v>330</v>
      </c>
      <c r="E333" s="42">
        <v>1800182390</v>
      </c>
      <c r="F333" s="43"/>
      <c r="G333" s="47">
        <f>G334</f>
        <v>0</v>
      </c>
      <c r="H333" s="47">
        <f>H334</f>
        <v>0</v>
      </c>
      <c r="I333" s="50"/>
    </row>
    <row r="334" spans="1:11" s="22" customFormat="1" hidden="1" x14ac:dyDescent="0.25">
      <c r="A334" s="39" t="s">
        <v>220</v>
      </c>
      <c r="B334" s="30" t="s">
        <v>119</v>
      </c>
      <c r="C334" s="30" t="s">
        <v>140</v>
      </c>
      <c r="D334" s="30" t="s">
        <v>330</v>
      </c>
      <c r="E334" s="42">
        <v>1800182390</v>
      </c>
      <c r="F334" s="30" t="s">
        <v>221</v>
      </c>
      <c r="G334" s="38">
        <f>G335</f>
        <v>0</v>
      </c>
      <c r="H334" s="38">
        <f>H335</f>
        <v>0</v>
      </c>
      <c r="I334" s="38"/>
    </row>
    <row r="335" spans="1:11" s="22" customFormat="1" hidden="1" x14ac:dyDescent="0.25">
      <c r="A335" s="39" t="s">
        <v>222</v>
      </c>
      <c r="B335" s="40">
        <v>650</v>
      </c>
      <c r="C335" s="30" t="s">
        <v>140</v>
      </c>
      <c r="D335" s="30" t="s">
        <v>330</v>
      </c>
      <c r="E335" s="42">
        <v>1800182390</v>
      </c>
      <c r="F335" s="43">
        <v>540</v>
      </c>
      <c r="G335" s="47"/>
      <c r="H335" s="47"/>
      <c r="I335" s="44"/>
      <c r="K335" s="52"/>
    </row>
    <row r="336" spans="1:11" s="22" customFormat="1" ht="25.5" hidden="1" x14ac:dyDescent="0.25">
      <c r="A336" s="56" t="s">
        <v>208</v>
      </c>
      <c r="B336" s="30" t="s">
        <v>119</v>
      </c>
      <c r="C336" s="30" t="s">
        <v>140</v>
      </c>
      <c r="D336" s="30" t="s">
        <v>330</v>
      </c>
      <c r="E336" s="42">
        <v>1800100590</v>
      </c>
      <c r="F336" s="30"/>
      <c r="G336" s="38">
        <f>G337</f>
        <v>0</v>
      </c>
      <c r="H336" s="38">
        <f>H337</f>
        <v>0</v>
      </c>
      <c r="I336" s="38"/>
      <c r="K336" s="52"/>
    </row>
    <row r="337" spans="1:11" s="22" customFormat="1" ht="51" hidden="1" x14ac:dyDescent="0.25">
      <c r="A337" s="39" t="s">
        <v>210</v>
      </c>
      <c r="B337" s="30" t="s">
        <v>119</v>
      </c>
      <c r="C337" s="30" t="s">
        <v>140</v>
      </c>
      <c r="D337" s="30" t="s">
        <v>330</v>
      </c>
      <c r="E337" s="42">
        <v>1800100590</v>
      </c>
      <c r="F337" s="30" t="s">
        <v>211</v>
      </c>
      <c r="G337" s="38">
        <f>G338</f>
        <v>0</v>
      </c>
      <c r="H337" s="38">
        <f>H338</f>
        <v>0</v>
      </c>
      <c r="I337" s="38"/>
      <c r="K337" s="52"/>
    </row>
    <row r="338" spans="1:11" s="22" customFormat="1" hidden="1" x14ac:dyDescent="0.25">
      <c r="A338" s="37" t="s">
        <v>212</v>
      </c>
      <c r="B338" s="30" t="s">
        <v>119</v>
      </c>
      <c r="C338" s="30" t="s">
        <v>140</v>
      </c>
      <c r="D338" s="30" t="s">
        <v>330</v>
      </c>
      <c r="E338" s="42">
        <v>1800100590</v>
      </c>
      <c r="F338" s="30" t="s">
        <v>213</v>
      </c>
      <c r="G338" s="38"/>
      <c r="H338" s="38"/>
      <c r="I338" s="38"/>
      <c r="K338" s="52"/>
    </row>
    <row r="339" spans="1:11" s="22" customFormat="1" ht="51" hidden="1" x14ac:dyDescent="0.25">
      <c r="A339" s="39" t="s">
        <v>331</v>
      </c>
      <c r="B339" s="57" t="s">
        <v>119</v>
      </c>
      <c r="C339" s="30" t="s">
        <v>140</v>
      </c>
      <c r="D339" s="30" t="s">
        <v>330</v>
      </c>
      <c r="E339" s="42">
        <v>1800182390</v>
      </c>
      <c r="F339" s="43"/>
      <c r="G339" s="47">
        <f>G340</f>
        <v>0</v>
      </c>
      <c r="H339" s="47">
        <f>H340</f>
        <v>0</v>
      </c>
      <c r="I339" s="50"/>
    </row>
    <row r="340" spans="1:11" s="22" customFormat="1" ht="25.5" hidden="1" x14ac:dyDescent="0.25">
      <c r="A340" s="37" t="s">
        <v>163</v>
      </c>
      <c r="B340" s="30" t="s">
        <v>119</v>
      </c>
      <c r="C340" s="30" t="s">
        <v>140</v>
      </c>
      <c r="D340" s="30" t="s">
        <v>330</v>
      </c>
      <c r="E340" s="42">
        <v>1800182390</v>
      </c>
      <c r="F340" s="30" t="s">
        <v>147</v>
      </c>
      <c r="G340" s="38">
        <f>G341</f>
        <v>0</v>
      </c>
      <c r="H340" s="38">
        <f>H341</f>
        <v>0</v>
      </c>
      <c r="I340" s="38"/>
    </row>
    <row r="341" spans="1:11" s="22" customFormat="1" ht="25.5" hidden="1" x14ac:dyDescent="0.25">
      <c r="A341" s="39" t="s">
        <v>164</v>
      </c>
      <c r="B341" s="40">
        <v>650</v>
      </c>
      <c r="C341" s="30" t="s">
        <v>140</v>
      </c>
      <c r="D341" s="30" t="s">
        <v>330</v>
      </c>
      <c r="E341" s="42">
        <v>1800182390</v>
      </c>
      <c r="F341" s="43">
        <v>240</v>
      </c>
      <c r="G341" s="47"/>
      <c r="H341" s="47"/>
      <c r="I341" s="44"/>
      <c r="K341" s="52"/>
    </row>
    <row r="342" spans="1:11" s="22" customFormat="1" ht="38.25" x14ac:dyDescent="0.25">
      <c r="A342" s="37" t="s">
        <v>332</v>
      </c>
      <c r="B342" s="40"/>
      <c r="C342" s="30" t="s">
        <v>140</v>
      </c>
      <c r="D342" s="30" t="s">
        <v>330</v>
      </c>
      <c r="E342" s="30" t="s">
        <v>333</v>
      </c>
      <c r="F342" s="43"/>
      <c r="G342" s="47">
        <f>G343</f>
        <v>43258.27</v>
      </c>
      <c r="H342" s="47">
        <f>H343</f>
        <v>43258.27</v>
      </c>
      <c r="I342" s="50"/>
    </row>
    <row r="343" spans="1:11" s="22" customFormat="1" ht="51" x14ac:dyDescent="0.25">
      <c r="A343" s="39" t="s">
        <v>210</v>
      </c>
      <c r="B343" s="40"/>
      <c r="C343" s="30" t="s">
        <v>140</v>
      </c>
      <c r="D343" s="30" t="s">
        <v>330</v>
      </c>
      <c r="E343" s="30" t="s">
        <v>333</v>
      </c>
      <c r="F343" s="69" t="s">
        <v>147</v>
      </c>
      <c r="G343" s="38">
        <f>G344</f>
        <v>43258.27</v>
      </c>
      <c r="H343" s="38">
        <f>H344</f>
        <v>43258.27</v>
      </c>
      <c r="I343" s="38"/>
    </row>
    <row r="344" spans="1:11" s="22" customFormat="1" x14ac:dyDescent="0.25">
      <c r="A344" s="37" t="s">
        <v>212</v>
      </c>
      <c r="B344" s="40"/>
      <c r="C344" s="30" t="s">
        <v>140</v>
      </c>
      <c r="D344" s="30" t="s">
        <v>330</v>
      </c>
      <c r="E344" s="30" t="s">
        <v>333</v>
      </c>
      <c r="F344" s="69" t="s">
        <v>276</v>
      </c>
      <c r="G344" s="47">
        <v>43258.27</v>
      </c>
      <c r="H344" s="47">
        <f>G344</f>
        <v>43258.27</v>
      </c>
      <c r="I344" s="44"/>
      <c r="K344" s="52"/>
    </row>
    <row r="345" spans="1:11" s="22" customFormat="1" ht="38.25" x14ac:dyDescent="0.25">
      <c r="A345" s="37" t="s">
        <v>332</v>
      </c>
      <c r="B345" s="40"/>
      <c r="C345" s="30" t="s">
        <v>140</v>
      </c>
      <c r="D345" s="30" t="s">
        <v>330</v>
      </c>
      <c r="E345" s="30" t="s">
        <v>251</v>
      </c>
      <c r="F345" s="43"/>
      <c r="G345" s="47">
        <f>G346</f>
        <v>100000</v>
      </c>
      <c r="H345" s="47"/>
      <c r="I345" s="50"/>
    </row>
    <row r="346" spans="1:11" s="22" customFormat="1" ht="25.5" x14ac:dyDescent="0.25">
      <c r="A346" s="37" t="s">
        <v>163</v>
      </c>
      <c r="B346" s="40"/>
      <c r="C346" s="30" t="s">
        <v>140</v>
      </c>
      <c r="D346" s="30" t="s">
        <v>330</v>
      </c>
      <c r="E346" s="30" t="s">
        <v>251</v>
      </c>
      <c r="F346" s="30" t="s">
        <v>211</v>
      </c>
      <c r="G346" s="38">
        <f>G347</f>
        <v>100000</v>
      </c>
      <c r="H346" s="38"/>
      <c r="I346" s="38"/>
    </row>
    <row r="347" spans="1:11" s="22" customFormat="1" ht="25.5" x14ac:dyDescent="0.25">
      <c r="A347" s="39" t="s">
        <v>164</v>
      </c>
      <c r="B347" s="40"/>
      <c r="C347" s="30" t="s">
        <v>140</v>
      </c>
      <c r="D347" s="30" t="s">
        <v>330</v>
      </c>
      <c r="E347" s="30" t="s">
        <v>251</v>
      </c>
      <c r="F347" s="30" t="s">
        <v>213</v>
      </c>
      <c r="G347" s="47">
        <v>100000</v>
      </c>
      <c r="H347" s="47"/>
      <c r="I347" s="44"/>
      <c r="K347" s="52"/>
    </row>
    <row r="348" spans="1:11" s="22" customFormat="1" x14ac:dyDescent="0.25">
      <c r="A348" s="35" t="s">
        <v>334</v>
      </c>
      <c r="B348" s="36" t="s">
        <v>119</v>
      </c>
      <c r="C348" s="36" t="s">
        <v>140</v>
      </c>
      <c r="D348" s="36" t="s">
        <v>274</v>
      </c>
      <c r="E348" s="36"/>
      <c r="F348" s="36"/>
      <c r="G348" s="31">
        <f>G349+G376</f>
        <v>9490600</v>
      </c>
      <c r="H348" s="31"/>
      <c r="I348" s="31"/>
    </row>
    <row r="349" spans="1:11" s="22" customFormat="1" ht="38.25" x14ac:dyDescent="0.25">
      <c r="A349" s="39" t="s">
        <v>335</v>
      </c>
      <c r="B349" s="57" t="s">
        <v>119</v>
      </c>
      <c r="C349" s="41">
        <v>4</v>
      </c>
      <c r="D349" s="41">
        <v>9</v>
      </c>
      <c r="E349" s="42">
        <v>1800000000</v>
      </c>
      <c r="F349" s="43" t="s">
        <v>149</v>
      </c>
      <c r="G349" s="47">
        <f>G350</f>
        <v>9490600</v>
      </c>
      <c r="H349" s="49"/>
      <c r="I349" s="50" t="s">
        <v>149</v>
      </c>
    </row>
    <row r="350" spans="1:11" s="22" customFormat="1" ht="25.5" x14ac:dyDescent="0.25">
      <c r="A350" s="39" t="s">
        <v>336</v>
      </c>
      <c r="B350" s="57" t="s">
        <v>119</v>
      </c>
      <c r="C350" s="41">
        <v>4</v>
      </c>
      <c r="D350" s="41">
        <v>9</v>
      </c>
      <c r="E350" s="42">
        <v>1800100000</v>
      </c>
      <c r="F350" s="43"/>
      <c r="G350" s="47">
        <f>G354+G357+G360</f>
        <v>9490600</v>
      </c>
      <c r="H350" s="49"/>
      <c r="I350" s="50"/>
    </row>
    <row r="351" spans="1:11" s="22" customFormat="1" ht="89.25" hidden="1" x14ac:dyDescent="0.25">
      <c r="A351" s="39" t="s">
        <v>308</v>
      </c>
      <c r="B351" s="57" t="s">
        <v>119</v>
      </c>
      <c r="C351" s="41">
        <v>4</v>
      </c>
      <c r="D351" s="41">
        <v>9</v>
      </c>
      <c r="E351" s="42">
        <v>1800182390</v>
      </c>
      <c r="F351" s="43"/>
      <c r="G351" s="47">
        <f>G352</f>
        <v>0</v>
      </c>
      <c r="H351" s="49"/>
      <c r="I351" s="50"/>
    </row>
    <row r="352" spans="1:11" s="22" customFormat="1" hidden="1" x14ac:dyDescent="0.25">
      <c r="A352" s="39" t="s">
        <v>220</v>
      </c>
      <c r="B352" s="30" t="s">
        <v>119</v>
      </c>
      <c r="C352" s="30" t="s">
        <v>140</v>
      </c>
      <c r="D352" s="30" t="s">
        <v>274</v>
      </c>
      <c r="E352" s="42">
        <v>1800182390</v>
      </c>
      <c r="F352" s="30" t="s">
        <v>221</v>
      </c>
      <c r="G352" s="38">
        <f>G353</f>
        <v>0</v>
      </c>
      <c r="H352" s="38"/>
      <c r="I352" s="38"/>
    </row>
    <row r="353" spans="1:11" s="22" customFormat="1" hidden="1" x14ac:dyDescent="0.25">
      <c r="A353" s="39" t="s">
        <v>222</v>
      </c>
      <c r="B353" s="40">
        <v>650</v>
      </c>
      <c r="C353" s="30" t="s">
        <v>140</v>
      </c>
      <c r="D353" s="30" t="s">
        <v>274</v>
      </c>
      <c r="E353" s="42">
        <v>1800182390</v>
      </c>
      <c r="F353" s="43">
        <v>540</v>
      </c>
      <c r="G353" s="47"/>
      <c r="H353" s="44"/>
      <c r="I353" s="44"/>
      <c r="K353" s="52"/>
    </row>
    <row r="354" spans="1:11" s="22" customFormat="1" ht="25.5" hidden="1" x14ac:dyDescent="0.25">
      <c r="A354" s="56" t="s">
        <v>208</v>
      </c>
      <c r="B354" s="30" t="s">
        <v>119</v>
      </c>
      <c r="C354" s="30" t="s">
        <v>140</v>
      </c>
      <c r="D354" s="30" t="s">
        <v>274</v>
      </c>
      <c r="E354" s="42">
        <v>1800100590</v>
      </c>
      <c r="F354" s="30"/>
      <c r="G354" s="38">
        <f>G355</f>
        <v>0</v>
      </c>
      <c r="H354" s="38"/>
      <c r="I354" s="38"/>
      <c r="K354" s="52"/>
    </row>
    <row r="355" spans="1:11" s="22" customFormat="1" ht="51" hidden="1" x14ac:dyDescent="0.25">
      <c r="A355" s="39" t="s">
        <v>210</v>
      </c>
      <c r="B355" s="30" t="s">
        <v>119</v>
      </c>
      <c r="C355" s="30" t="s">
        <v>140</v>
      </c>
      <c r="D355" s="30" t="s">
        <v>274</v>
      </c>
      <c r="E355" s="42">
        <v>1800100590</v>
      </c>
      <c r="F355" s="30" t="s">
        <v>211</v>
      </c>
      <c r="G355" s="38">
        <f>G356</f>
        <v>0</v>
      </c>
      <c r="H355" s="38"/>
      <c r="I355" s="38"/>
      <c r="K355" s="52"/>
    </row>
    <row r="356" spans="1:11" s="22" customFormat="1" hidden="1" x14ac:dyDescent="0.25">
      <c r="A356" s="37" t="s">
        <v>212</v>
      </c>
      <c r="B356" s="30" t="s">
        <v>119</v>
      </c>
      <c r="C356" s="30" t="s">
        <v>140</v>
      </c>
      <c r="D356" s="30" t="s">
        <v>274</v>
      </c>
      <c r="E356" s="42">
        <v>1800100590</v>
      </c>
      <c r="F356" s="30" t="s">
        <v>213</v>
      </c>
      <c r="G356" s="38"/>
      <c r="H356" s="38"/>
      <c r="I356" s="38"/>
      <c r="K356" s="52"/>
    </row>
    <row r="357" spans="1:11" s="22" customFormat="1" ht="51" hidden="1" x14ac:dyDescent="0.25">
      <c r="A357" s="39" t="s">
        <v>331</v>
      </c>
      <c r="B357" s="57" t="s">
        <v>119</v>
      </c>
      <c r="C357" s="41">
        <v>4</v>
      </c>
      <c r="D357" s="41">
        <v>9</v>
      </c>
      <c r="E357" s="42">
        <v>1800182390</v>
      </c>
      <c r="F357" s="43"/>
      <c r="G357" s="47">
        <f>G358</f>
        <v>0</v>
      </c>
      <c r="H357" s="49"/>
      <c r="I357" s="50"/>
    </row>
    <row r="358" spans="1:11" s="22" customFormat="1" ht="25.5" hidden="1" x14ac:dyDescent="0.25">
      <c r="A358" s="37" t="s">
        <v>163</v>
      </c>
      <c r="B358" s="30" t="s">
        <v>119</v>
      </c>
      <c r="C358" s="30" t="s">
        <v>140</v>
      </c>
      <c r="D358" s="30" t="s">
        <v>274</v>
      </c>
      <c r="E358" s="42">
        <v>1800182390</v>
      </c>
      <c r="F358" s="30" t="s">
        <v>147</v>
      </c>
      <c r="G358" s="38">
        <f>G359</f>
        <v>0</v>
      </c>
      <c r="H358" s="38"/>
      <c r="I358" s="38"/>
    </row>
    <row r="359" spans="1:11" s="22" customFormat="1" ht="25.5" hidden="1" x14ac:dyDescent="0.25">
      <c r="A359" s="39" t="s">
        <v>164</v>
      </c>
      <c r="B359" s="40">
        <v>650</v>
      </c>
      <c r="C359" s="30" t="s">
        <v>140</v>
      </c>
      <c r="D359" s="30" t="s">
        <v>274</v>
      </c>
      <c r="E359" s="42">
        <v>1800182390</v>
      </c>
      <c r="F359" s="43">
        <v>240</v>
      </c>
      <c r="G359" s="47"/>
      <c r="H359" s="44"/>
      <c r="I359" s="44"/>
      <c r="K359" s="52"/>
    </row>
    <row r="360" spans="1:11" s="22" customFormat="1" x14ac:dyDescent="0.25">
      <c r="A360" s="39" t="s">
        <v>337</v>
      </c>
      <c r="B360" s="57" t="s">
        <v>119</v>
      </c>
      <c r="C360" s="41">
        <v>4</v>
      </c>
      <c r="D360" s="41">
        <v>9</v>
      </c>
      <c r="E360" s="42">
        <v>1800199990</v>
      </c>
      <c r="F360" s="43"/>
      <c r="G360" s="47">
        <f>G361+G363</f>
        <v>9490600</v>
      </c>
      <c r="H360" s="49"/>
      <c r="I360" s="50"/>
    </row>
    <row r="361" spans="1:11" s="22" customFormat="1" ht="25.5" x14ac:dyDescent="0.25">
      <c r="A361" s="37" t="s">
        <v>163</v>
      </c>
      <c r="B361" s="30" t="s">
        <v>119</v>
      </c>
      <c r="C361" s="30" t="s">
        <v>140</v>
      </c>
      <c r="D361" s="30" t="s">
        <v>274</v>
      </c>
      <c r="E361" s="42">
        <v>1800199990</v>
      </c>
      <c r="F361" s="30" t="s">
        <v>147</v>
      </c>
      <c r="G361" s="38">
        <f>G362</f>
        <v>9490600</v>
      </c>
      <c r="H361" s="38"/>
      <c r="I361" s="38"/>
    </row>
    <row r="362" spans="1:11" s="22" customFormat="1" ht="25.5" x14ac:dyDescent="0.25">
      <c r="A362" s="39" t="s">
        <v>164</v>
      </c>
      <c r="B362" s="40">
        <v>650</v>
      </c>
      <c r="C362" s="30" t="s">
        <v>140</v>
      </c>
      <c r="D362" s="30" t="s">
        <v>274</v>
      </c>
      <c r="E362" s="42">
        <v>1800199990</v>
      </c>
      <c r="F362" s="43">
        <v>240</v>
      </c>
      <c r="G362" s="47">
        <v>9490600</v>
      </c>
      <c r="H362" s="44"/>
      <c r="I362" s="44"/>
      <c r="K362" s="52"/>
    </row>
    <row r="363" spans="1:11" s="22" customFormat="1" ht="51" hidden="1" x14ac:dyDescent="0.25">
      <c r="A363" s="39" t="s">
        <v>210</v>
      </c>
      <c r="B363" s="30" t="s">
        <v>119</v>
      </c>
      <c r="C363" s="30" t="s">
        <v>140</v>
      </c>
      <c r="D363" s="30" t="s">
        <v>274</v>
      </c>
      <c r="E363" s="42">
        <v>1800199990</v>
      </c>
      <c r="F363" s="30" t="s">
        <v>211</v>
      </c>
      <c r="G363" s="38">
        <f>G364</f>
        <v>0</v>
      </c>
      <c r="H363" s="38"/>
      <c r="I363" s="38"/>
    </row>
    <row r="364" spans="1:11" s="22" customFormat="1" hidden="1" x14ac:dyDescent="0.25">
      <c r="A364" s="37" t="s">
        <v>212</v>
      </c>
      <c r="B364" s="30" t="s">
        <v>119</v>
      </c>
      <c r="C364" s="30" t="s">
        <v>140</v>
      </c>
      <c r="D364" s="30" t="s">
        <v>274</v>
      </c>
      <c r="E364" s="42">
        <v>1800199990</v>
      </c>
      <c r="F364" s="30" t="s">
        <v>213</v>
      </c>
      <c r="G364" s="47"/>
      <c r="H364" s="44"/>
      <c r="I364" s="44"/>
      <c r="K364" s="52"/>
    </row>
    <row r="365" spans="1:11" s="22" customFormat="1" hidden="1" x14ac:dyDescent="0.25">
      <c r="A365" s="39"/>
      <c r="B365" s="40"/>
      <c r="C365" s="30"/>
      <c r="D365" s="30"/>
      <c r="E365" s="42"/>
      <c r="F365" s="43"/>
      <c r="G365" s="47"/>
      <c r="H365" s="44"/>
      <c r="I365" s="44"/>
    </row>
    <row r="366" spans="1:11" s="22" customFormat="1" hidden="1" x14ac:dyDescent="0.25">
      <c r="A366" s="39"/>
      <c r="B366" s="30"/>
      <c r="C366" s="30"/>
      <c r="D366" s="30"/>
      <c r="E366" s="42"/>
      <c r="F366" s="30"/>
      <c r="G366" s="38"/>
      <c r="H366" s="38"/>
      <c r="I366" s="38"/>
    </row>
    <row r="367" spans="1:11" s="22" customFormat="1" hidden="1" x14ac:dyDescent="0.25">
      <c r="A367" s="39"/>
      <c r="B367" s="40"/>
      <c r="C367" s="30"/>
      <c r="D367" s="30"/>
      <c r="E367" s="42"/>
      <c r="F367" s="43"/>
      <c r="G367" s="47"/>
      <c r="H367" s="44"/>
      <c r="I367" s="44"/>
      <c r="K367" s="52"/>
    </row>
    <row r="368" spans="1:11" s="22" customFormat="1" hidden="1" x14ac:dyDescent="0.25">
      <c r="A368" s="39"/>
      <c r="B368" s="57"/>
      <c r="C368" s="41"/>
      <c r="D368" s="41"/>
      <c r="E368" s="42"/>
      <c r="F368" s="43"/>
      <c r="G368" s="47"/>
      <c r="H368" s="49"/>
      <c r="I368" s="50"/>
    </row>
    <row r="369" spans="1:9" s="22" customFormat="1" hidden="1" x14ac:dyDescent="0.25">
      <c r="A369" s="39"/>
      <c r="B369" s="30"/>
      <c r="C369" s="41"/>
      <c r="D369" s="41"/>
      <c r="E369" s="30"/>
      <c r="F369" s="30"/>
      <c r="G369" s="38"/>
      <c r="H369" s="38"/>
      <c r="I369" s="38"/>
    </row>
    <row r="370" spans="1:9" s="22" customFormat="1" hidden="1" x14ac:dyDescent="0.25">
      <c r="A370" s="39"/>
      <c r="B370" s="30"/>
      <c r="C370" s="41"/>
      <c r="D370" s="41"/>
      <c r="E370" s="30"/>
      <c r="F370" s="43"/>
      <c r="G370" s="47"/>
      <c r="H370" s="44"/>
      <c r="I370" s="44"/>
    </row>
    <row r="371" spans="1:9" s="22" customFormat="1" hidden="1" x14ac:dyDescent="0.25">
      <c r="A371" s="56"/>
      <c r="B371" s="30"/>
      <c r="C371" s="30"/>
      <c r="D371" s="30"/>
      <c r="E371" s="42"/>
      <c r="F371" s="30"/>
      <c r="G371" s="38"/>
      <c r="H371" s="38"/>
      <c r="I371" s="38"/>
    </row>
    <row r="372" spans="1:9" s="52" customFormat="1" ht="12.75" hidden="1" x14ac:dyDescent="0.2">
      <c r="A372" s="39"/>
      <c r="B372" s="57"/>
      <c r="C372" s="41"/>
      <c r="D372" s="41"/>
      <c r="E372" s="42"/>
      <c r="F372" s="43"/>
      <c r="G372" s="47"/>
      <c r="H372" s="49"/>
      <c r="I372" s="50"/>
    </row>
    <row r="373" spans="1:9" s="52" customFormat="1" ht="12.75" hidden="1" x14ac:dyDescent="0.2">
      <c r="A373" s="39"/>
      <c r="B373" s="30"/>
      <c r="C373" s="30"/>
      <c r="D373" s="30"/>
      <c r="E373" s="42"/>
      <c r="F373" s="30"/>
      <c r="G373" s="38"/>
      <c r="H373" s="38"/>
      <c r="I373" s="38"/>
    </row>
    <row r="374" spans="1:9" s="52" customFormat="1" ht="12.75" hidden="1" x14ac:dyDescent="0.2">
      <c r="A374" s="39"/>
      <c r="B374" s="40"/>
      <c r="C374" s="30"/>
      <c r="D374" s="30"/>
      <c r="E374" s="42"/>
      <c r="F374" s="43"/>
      <c r="G374" s="47"/>
      <c r="H374" s="44"/>
      <c r="I374" s="44"/>
    </row>
    <row r="375" spans="1:9" s="52" customFormat="1" ht="12.75" hidden="1" x14ac:dyDescent="0.2">
      <c r="A375" s="56"/>
      <c r="B375" s="30"/>
      <c r="C375" s="30"/>
      <c r="D375" s="30"/>
      <c r="E375" s="42"/>
      <c r="F375" s="30"/>
      <c r="G375" s="38"/>
      <c r="H375" s="38"/>
      <c r="I375" s="38"/>
    </row>
    <row r="376" spans="1:9" s="22" customFormat="1" hidden="1" x14ac:dyDescent="0.25">
      <c r="A376" s="56"/>
      <c r="B376" s="30"/>
      <c r="C376" s="30"/>
      <c r="D376" s="30"/>
      <c r="E376" s="30"/>
      <c r="F376" s="30"/>
      <c r="G376" s="38"/>
      <c r="H376" s="38"/>
      <c r="I376" s="38"/>
    </row>
    <row r="377" spans="1:9" s="22" customFormat="1" hidden="1" x14ac:dyDescent="0.25">
      <c r="A377" s="37"/>
      <c r="B377" s="30"/>
      <c r="C377" s="30"/>
      <c r="D377" s="30"/>
      <c r="E377" s="30"/>
      <c r="F377" s="30"/>
      <c r="G377" s="38"/>
      <c r="H377" s="38"/>
      <c r="I377" s="38"/>
    </row>
    <row r="378" spans="1:9" s="22" customFormat="1" hidden="1" x14ac:dyDescent="0.25">
      <c r="A378" s="37"/>
      <c r="B378" s="30"/>
      <c r="C378" s="30"/>
      <c r="D378" s="30"/>
      <c r="E378" s="30"/>
      <c r="F378" s="30"/>
      <c r="G378" s="38"/>
      <c r="H378" s="38"/>
      <c r="I378" s="38"/>
    </row>
    <row r="379" spans="1:9" s="22" customFormat="1" hidden="1" x14ac:dyDescent="0.25">
      <c r="A379" s="39"/>
      <c r="B379" s="40"/>
      <c r="C379" s="30"/>
      <c r="D379" s="30"/>
      <c r="E379" s="30"/>
      <c r="F379" s="43"/>
      <c r="G379" s="47"/>
      <c r="H379" s="44"/>
      <c r="I379" s="44"/>
    </row>
    <row r="380" spans="1:9" s="22" customFormat="1" hidden="1" x14ac:dyDescent="0.25">
      <c r="A380" s="56"/>
      <c r="B380" s="30"/>
      <c r="C380" s="30"/>
      <c r="D380" s="30"/>
      <c r="E380" s="30"/>
      <c r="F380" s="30"/>
      <c r="G380" s="38"/>
      <c r="H380" s="31"/>
      <c r="I380" s="38"/>
    </row>
    <row r="381" spans="1:9" s="22" customFormat="1" x14ac:dyDescent="0.25">
      <c r="A381" s="67" t="s">
        <v>338</v>
      </c>
      <c r="B381" s="40">
        <v>650</v>
      </c>
      <c r="C381" s="81">
        <v>4</v>
      </c>
      <c r="D381" s="81">
        <v>10</v>
      </c>
      <c r="E381" s="82" t="s">
        <v>149</v>
      </c>
      <c r="F381" s="83" t="s">
        <v>149</v>
      </c>
      <c r="G381" s="84">
        <f>G382</f>
        <v>300000</v>
      </c>
      <c r="H381" s="89"/>
      <c r="I381" s="90" t="s">
        <v>149</v>
      </c>
    </row>
    <row r="382" spans="1:9" s="22" customFormat="1" ht="38.25" x14ac:dyDescent="0.25">
      <c r="A382" s="37" t="s">
        <v>134</v>
      </c>
      <c r="B382" s="40">
        <v>650</v>
      </c>
      <c r="C382" s="41">
        <v>4</v>
      </c>
      <c r="D382" s="41">
        <v>10</v>
      </c>
      <c r="E382" s="30" t="s">
        <v>135</v>
      </c>
      <c r="F382" s="43" t="s">
        <v>149</v>
      </c>
      <c r="G382" s="47">
        <f>G383</f>
        <v>300000</v>
      </c>
      <c r="H382" s="49"/>
      <c r="I382" s="50" t="s">
        <v>149</v>
      </c>
    </row>
    <row r="383" spans="1:9" s="22" customFormat="1" ht="40.5" customHeight="1" x14ac:dyDescent="0.25">
      <c r="A383" s="37" t="s">
        <v>136</v>
      </c>
      <c r="B383" s="40">
        <v>650</v>
      </c>
      <c r="C383" s="41">
        <v>4</v>
      </c>
      <c r="D383" s="41">
        <v>10</v>
      </c>
      <c r="E383" s="30" t="s">
        <v>137</v>
      </c>
      <c r="F383" s="43" t="s">
        <v>149</v>
      </c>
      <c r="G383" s="47">
        <f>G387+G384</f>
        <v>300000</v>
      </c>
      <c r="H383" s="49"/>
      <c r="I383" s="50" t="s">
        <v>149</v>
      </c>
    </row>
    <row r="384" spans="1:9" s="22" customFormat="1" ht="25.5" hidden="1" x14ac:dyDescent="0.25">
      <c r="A384" s="56" t="s">
        <v>208</v>
      </c>
      <c r="B384" s="30" t="s">
        <v>119</v>
      </c>
      <c r="C384" s="57" t="s">
        <v>140</v>
      </c>
      <c r="D384" s="57" t="s">
        <v>286</v>
      </c>
      <c r="E384" s="42">
        <v>2100100590</v>
      </c>
      <c r="F384" s="30"/>
      <c r="G384" s="38">
        <f>G385</f>
        <v>0</v>
      </c>
      <c r="H384" s="38"/>
      <c r="I384" s="38"/>
    </row>
    <row r="385" spans="1:9" s="22" customFormat="1" ht="51" hidden="1" x14ac:dyDescent="0.25">
      <c r="A385" s="39" t="s">
        <v>210</v>
      </c>
      <c r="B385" s="30" t="s">
        <v>119</v>
      </c>
      <c r="C385" s="57" t="s">
        <v>140</v>
      </c>
      <c r="D385" s="57" t="s">
        <v>286</v>
      </c>
      <c r="E385" s="42">
        <v>2100100590</v>
      </c>
      <c r="F385" s="30" t="s">
        <v>211</v>
      </c>
      <c r="G385" s="38">
        <f>G386</f>
        <v>0</v>
      </c>
      <c r="H385" s="38"/>
      <c r="I385" s="38"/>
    </row>
    <row r="386" spans="1:9" s="22" customFormat="1" hidden="1" x14ac:dyDescent="0.25">
      <c r="A386" s="37" t="s">
        <v>212</v>
      </c>
      <c r="B386" s="40">
        <v>650</v>
      </c>
      <c r="C386" s="57" t="s">
        <v>140</v>
      </c>
      <c r="D386" s="57" t="s">
        <v>286</v>
      </c>
      <c r="E386" s="42">
        <v>2100100590</v>
      </c>
      <c r="F386" s="30" t="s">
        <v>213</v>
      </c>
      <c r="G386" s="47"/>
      <c r="H386" s="44"/>
      <c r="I386" s="44"/>
    </row>
    <row r="387" spans="1:9" s="22" customFormat="1" x14ac:dyDescent="0.25">
      <c r="A387" s="39" t="s">
        <v>192</v>
      </c>
      <c r="B387" s="40">
        <v>650</v>
      </c>
      <c r="C387" s="41">
        <v>4</v>
      </c>
      <c r="D387" s="41">
        <v>10</v>
      </c>
      <c r="E387" s="42">
        <v>2200199990</v>
      </c>
      <c r="F387" s="43" t="s">
        <v>149</v>
      </c>
      <c r="G387" s="47">
        <f>G389+G398</f>
        <v>300000</v>
      </c>
      <c r="H387" s="49"/>
      <c r="I387" s="50" t="s">
        <v>149</v>
      </c>
    </row>
    <row r="388" spans="1:9" s="22" customFormat="1" ht="25.5" x14ac:dyDescent="0.25">
      <c r="A388" s="37" t="s">
        <v>163</v>
      </c>
      <c r="B388" s="30" t="s">
        <v>119</v>
      </c>
      <c r="C388" s="57" t="s">
        <v>140</v>
      </c>
      <c r="D388" s="57" t="s">
        <v>286</v>
      </c>
      <c r="E388" s="42">
        <v>2200199990</v>
      </c>
      <c r="F388" s="30" t="s">
        <v>147</v>
      </c>
      <c r="G388" s="38">
        <f>G389</f>
        <v>300000</v>
      </c>
      <c r="H388" s="38"/>
      <c r="I388" s="38"/>
    </row>
    <row r="389" spans="1:9" s="22" customFormat="1" ht="25.5" x14ac:dyDescent="0.25">
      <c r="A389" s="39" t="s">
        <v>164</v>
      </c>
      <c r="B389" s="40">
        <v>650</v>
      </c>
      <c r="C389" s="57" t="s">
        <v>140</v>
      </c>
      <c r="D389" s="57" t="s">
        <v>286</v>
      </c>
      <c r="E389" s="42">
        <v>2200199990</v>
      </c>
      <c r="F389" s="43">
        <v>240</v>
      </c>
      <c r="G389" s="47">
        <v>300000</v>
      </c>
      <c r="H389" s="44"/>
      <c r="I389" s="44"/>
    </row>
    <row r="390" spans="1:9" s="22" customFormat="1" ht="25.5" hidden="1" x14ac:dyDescent="0.25">
      <c r="A390" s="37" t="s">
        <v>150</v>
      </c>
      <c r="B390" s="57" t="s">
        <v>119</v>
      </c>
      <c r="C390" s="57" t="s">
        <v>140</v>
      </c>
      <c r="D390" s="57" t="s">
        <v>286</v>
      </c>
      <c r="E390" s="42">
        <v>2100199990</v>
      </c>
      <c r="F390" s="57" t="s">
        <v>151</v>
      </c>
      <c r="G390" s="88">
        <v>400000</v>
      </c>
      <c r="H390" s="38"/>
      <c r="I390" s="38"/>
    </row>
    <row r="391" spans="1:9" s="22" customFormat="1" hidden="1" x14ac:dyDescent="0.25">
      <c r="A391" s="39" t="s">
        <v>339</v>
      </c>
      <c r="B391" s="40">
        <v>650</v>
      </c>
      <c r="C391" s="41">
        <v>4</v>
      </c>
      <c r="D391" s="41">
        <v>10</v>
      </c>
      <c r="E391" s="42">
        <v>3300000</v>
      </c>
      <c r="F391" s="43" t="s">
        <v>149</v>
      </c>
      <c r="G391" s="47">
        <f>G392</f>
        <v>0</v>
      </c>
      <c r="H391" s="49"/>
      <c r="I391" s="50" t="s">
        <v>149</v>
      </c>
    </row>
    <row r="392" spans="1:9" s="22" customFormat="1" ht="38.25" hidden="1" x14ac:dyDescent="0.25">
      <c r="A392" s="39" t="s">
        <v>340</v>
      </c>
      <c r="B392" s="40">
        <v>650</v>
      </c>
      <c r="C392" s="41">
        <v>4</v>
      </c>
      <c r="D392" s="41">
        <v>10</v>
      </c>
      <c r="E392" s="42">
        <v>3300200</v>
      </c>
      <c r="F392" s="43" t="s">
        <v>149</v>
      </c>
      <c r="G392" s="47">
        <f>G394</f>
        <v>0</v>
      </c>
      <c r="H392" s="49"/>
      <c r="I392" s="50" t="s">
        <v>149</v>
      </c>
    </row>
    <row r="393" spans="1:9" s="22" customFormat="1" ht="25.5" hidden="1" x14ac:dyDescent="0.25">
      <c r="A393" s="37" t="s">
        <v>163</v>
      </c>
      <c r="B393" s="30" t="s">
        <v>119</v>
      </c>
      <c r="C393" s="57" t="s">
        <v>140</v>
      </c>
      <c r="D393" s="57" t="s">
        <v>286</v>
      </c>
      <c r="E393" s="57" t="s">
        <v>341</v>
      </c>
      <c r="F393" s="30" t="s">
        <v>147</v>
      </c>
      <c r="G393" s="38">
        <f>G394</f>
        <v>0</v>
      </c>
      <c r="H393" s="38"/>
      <c r="I393" s="38"/>
    </row>
    <row r="394" spans="1:9" s="22" customFormat="1" ht="25.5" hidden="1" x14ac:dyDescent="0.25">
      <c r="A394" s="39" t="s">
        <v>164</v>
      </c>
      <c r="B394" s="40">
        <v>650</v>
      </c>
      <c r="C394" s="57" t="s">
        <v>140</v>
      </c>
      <c r="D394" s="57" t="s">
        <v>286</v>
      </c>
      <c r="E394" s="57" t="s">
        <v>341</v>
      </c>
      <c r="F394" s="43">
        <v>240</v>
      </c>
      <c r="G394" s="47">
        <f>G395</f>
        <v>0</v>
      </c>
      <c r="H394" s="44"/>
      <c r="I394" s="44"/>
    </row>
    <row r="395" spans="1:9" s="22" customFormat="1" ht="25.5" hidden="1" x14ac:dyDescent="0.25">
      <c r="A395" s="37" t="s">
        <v>150</v>
      </c>
      <c r="B395" s="57" t="s">
        <v>119</v>
      </c>
      <c r="C395" s="57" t="s">
        <v>140</v>
      </c>
      <c r="D395" s="57" t="s">
        <v>286</v>
      </c>
      <c r="E395" s="57" t="s">
        <v>341</v>
      </c>
      <c r="F395" s="57" t="s">
        <v>151</v>
      </c>
      <c r="G395" s="88"/>
      <c r="H395" s="38"/>
      <c r="I395" s="38"/>
    </row>
    <row r="396" spans="1:9" s="22" customFormat="1" hidden="1" x14ac:dyDescent="0.25">
      <c r="A396" s="39" t="s">
        <v>281</v>
      </c>
      <c r="B396" s="57" t="s">
        <v>119</v>
      </c>
      <c r="C396" s="57" t="s">
        <v>140</v>
      </c>
      <c r="D396" s="57" t="s">
        <v>286</v>
      </c>
      <c r="E396" s="30" t="s">
        <v>282</v>
      </c>
      <c r="F396" s="43" t="s">
        <v>149</v>
      </c>
      <c r="G396" s="47">
        <f>G397</f>
        <v>0</v>
      </c>
      <c r="H396" s="49"/>
      <c r="I396" s="50" t="s">
        <v>149</v>
      </c>
    </row>
    <row r="397" spans="1:9" s="22" customFormat="1" ht="51" hidden="1" x14ac:dyDescent="0.25">
      <c r="A397" s="39" t="s">
        <v>342</v>
      </c>
      <c r="B397" s="57" t="s">
        <v>119</v>
      </c>
      <c r="C397" s="57" t="s">
        <v>140</v>
      </c>
      <c r="D397" s="57" t="s">
        <v>286</v>
      </c>
      <c r="E397" s="30" t="s">
        <v>343</v>
      </c>
      <c r="F397" s="43" t="s">
        <v>149</v>
      </c>
      <c r="G397" s="47">
        <f>G398</f>
        <v>0</v>
      </c>
      <c r="H397" s="49"/>
      <c r="I397" s="50" t="s">
        <v>149</v>
      </c>
    </row>
    <row r="398" spans="1:9" s="22" customFormat="1" ht="51" hidden="1" x14ac:dyDescent="0.25">
      <c r="A398" s="39" t="s">
        <v>210</v>
      </c>
      <c r="B398" s="30" t="s">
        <v>119</v>
      </c>
      <c r="C398" s="57" t="s">
        <v>140</v>
      </c>
      <c r="D398" s="57" t="s">
        <v>286</v>
      </c>
      <c r="E398" s="42">
        <v>2100199990</v>
      </c>
      <c r="F398" s="30" t="s">
        <v>211</v>
      </c>
      <c r="G398" s="38">
        <f>G399</f>
        <v>0</v>
      </c>
      <c r="H398" s="38"/>
      <c r="I398" s="38"/>
    </row>
    <row r="399" spans="1:9" s="22" customFormat="1" hidden="1" x14ac:dyDescent="0.25">
      <c r="A399" s="37" t="s">
        <v>212</v>
      </c>
      <c r="B399" s="40">
        <v>650</v>
      </c>
      <c r="C399" s="57" t="s">
        <v>140</v>
      </c>
      <c r="D399" s="57" t="s">
        <v>286</v>
      </c>
      <c r="E399" s="42">
        <v>2100199990</v>
      </c>
      <c r="F399" s="30" t="s">
        <v>213</v>
      </c>
      <c r="G399" s="47"/>
      <c r="H399" s="44"/>
      <c r="I399" s="44"/>
    </row>
    <row r="400" spans="1:9" s="22" customFormat="1" ht="25.5" hidden="1" x14ac:dyDescent="0.25">
      <c r="A400" s="37" t="s">
        <v>150</v>
      </c>
      <c r="B400" s="30" t="s">
        <v>119</v>
      </c>
      <c r="C400" s="57" t="s">
        <v>140</v>
      </c>
      <c r="D400" s="57" t="s">
        <v>286</v>
      </c>
      <c r="E400" s="30" t="s">
        <v>343</v>
      </c>
      <c r="F400" s="30" t="s">
        <v>151</v>
      </c>
      <c r="G400" s="38"/>
      <c r="H400" s="38"/>
      <c r="I400" s="38"/>
    </row>
    <row r="401" spans="1:9" s="22" customFormat="1" ht="25.5" x14ac:dyDescent="0.25">
      <c r="A401" s="67" t="s">
        <v>344</v>
      </c>
      <c r="B401" s="57" t="s">
        <v>119</v>
      </c>
      <c r="C401" s="81">
        <v>4</v>
      </c>
      <c r="D401" s="81">
        <v>12</v>
      </c>
      <c r="E401" s="82" t="s">
        <v>149</v>
      </c>
      <c r="F401" s="83" t="s">
        <v>149</v>
      </c>
      <c r="G401" s="84">
        <f>G419+G402+G412</f>
        <v>1000</v>
      </c>
      <c r="H401" s="85"/>
      <c r="I401" s="86" t="s">
        <v>149</v>
      </c>
    </row>
    <row r="402" spans="1:9" s="22" customFormat="1" ht="51" hidden="1" x14ac:dyDescent="0.25">
      <c r="A402" s="39" t="s">
        <v>345</v>
      </c>
      <c r="B402" s="57" t="s">
        <v>119</v>
      </c>
      <c r="C402" s="41">
        <v>4</v>
      </c>
      <c r="D402" s="41">
        <v>12</v>
      </c>
      <c r="E402" s="42">
        <v>1400000000</v>
      </c>
      <c r="F402" s="43" t="s">
        <v>149</v>
      </c>
      <c r="G402" s="47">
        <f>G405+G408</f>
        <v>0</v>
      </c>
      <c r="H402" s="45"/>
      <c r="I402" s="46" t="s">
        <v>149</v>
      </c>
    </row>
    <row r="403" spans="1:9" s="22" customFormat="1" ht="25.5" hidden="1" x14ac:dyDescent="0.25">
      <c r="A403" s="39" t="s">
        <v>346</v>
      </c>
      <c r="B403" s="57" t="s">
        <v>119</v>
      </c>
      <c r="C403" s="41">
        <v>4</v>
      </c>
      <c r="D403" s="41">
        <v>12</v>
      </c>
      <c r="E403" s="42">
        <v>1400100000</v>
      </c>
      <c r="F403" s="43" t="s">
        <v>149</v>
      </c>
      <c r="G403" s="47">
        <f>G404</f>
        <v>0</v>
      </c>
      <c r="H403" s="45"/>
      <c r="I403" s="46" t="s">
        <v>149</v>
      </c>
    </row>
    <row r="404" spans="1:9" s="22" customFormat="1" hidden="1" x14ac:dyDescent="0.25">
      <c r="A404" s="39" t="s">
        <v>192</v>
      </c>
      <c r="B404" s="57" t="s">
        <v>119</v>
      </c>
      <c r="C404" s="41">
        <v>4</v>
      </c>
      <c r="D404" s="41">
        <v>12</v>
      </c>
      <c r="E404" s="42">
        <v>1400199990</v>
      </c>
      <c r="F404" s="43" t="s">
        <v>149</v>
      </c>
      <c r="G404" s="47">
        <f>G406+G408</f>
        <v>0</v>
      </c>
      <c r="H404" s="45"/>
      <c r="I404" s="46" t="s">
        <v>149</v>
      </c>
    </row>
    <row r="405" spans="1:9" s="22" customFormat="1" ht="25.5" hidden="1" x14ac:dyDescent="0.25">
      <c r="A405" s="37" t="s">
        <v>163</v>
      </c>
      <c r="B405" s="30" t="s">
        <v>119</v>
      </c>
      <c r="C405" s="57" t="s">
        <v>140</v>
      </c>
      <c r="D405" s="57" t="s">
        <v>347</v>
      </c>
      <c r="E405" s="42">
        <v>1400199990</v>
      </c>
      <c r="F405" s="30" t="s">
        <v>147</v>
      </c>
      <c r="G405" s="38">
        <f>G406</f>
        <v>0</v>
      </c>
      <c r="H405" s="38"/>
      <c r="I405" s="38"/>
    </row>
    <row r="406" spans="1:9" s="22" customFormat="1" ht="25.5" hidden="1" x14ac:dyDescent="0.25">
      <c r="A406" s="39" t="s">
        <v>164</v>
      </c>
      <c r="B406" s="40">
        <v>650</v>
      </c>
      <c r="C406" s="57" t="s">
        <v>140</v>
      </c>
      <c r="D406" s="57" t="s">
        <v>347</v>
      </c>
      <c r="E406" s="42">
        <v>1400199990</v>
      </c>
      <c r="F406" s="43">
        <v>240</v>
      </c>
      <c r="G406" s="47"/>
      <c r="H406" s="44"/>
      <c r="I406" s="44"/>
    </row>
    <row r="407" spans="1:9" s="22" customFormat="1" ht="25.5" hidden="1" x14ac:dyDescent="0.25">
      <c r="A407" s="56" t="s">
        <v>203</v>
      </c>
      <c r="B407" s="57" t="s">
        <v>119</v>
      </c>
      <c r="C407" s="57" t="s">
        <v>140</v>
      </c>
      <c r="D407" s="57" t="s">
        <v>347</v>
      </c>
      <c r="E407" s="42">
        <v>1400199990</v>
      </c>
      <c r="F407" s="57" t="s">
        <v>153</v>
      </c>
      <c r="G407" s="88">
        <v>200000</v>
      </c>
      <c r="H407" s="38"/>
      <c r="I407" s="38"/>
    </row>
    <row r="408" spans="1:9" s="22" customFormat="1" ht="39" hidden="1" x14ac:dyDescent="0.25">
      <c r="A408" s="59" t="s">
        <v>241</v>
      </c>
      <c r="B408" s="57" t="s">
        <v>119</v>
      </c>
      <c r="C408" s="57" t="s">
        <v>140</v>
      </c>
      <c r="D408" s="57" t="s">
        <v>347</v>
      </c>
      <c r="E408" s="42">
        <v>1402110</v>
      </c>
      <c r="F408" s="43">
        <v>600</v>
      </c>
      <c r="G408" s="47">
        <f>G410+G411</f>
        <v>0</v>
      </c>
      <c r="H408" s="45"/>
      <c r="I408" s="46" t="s">
        <v>149</v>
      </c>
    </row>
    <row r="409" spans="1:9" s="22" customFormat="1" hidden="1" x14ac:dyDescent="0.25">
      <c r="A409" s="59" t="s">
        <v>212</v>
      </c>
      <c r="B409" s="30" t="s">
        <v>119</v>
      </c>
      <c r="C409" s="57" t="s">
        <v>140</v>
      </c>
      <c r="D409" s="57" t="s">
        <v>347</v>
      </c>
      <c r="E409" s="42">
        <v>1402110</v>
      </c>
      <c r="F409" s="30" t="s">
        <v>213</v>
      </c>
      <c r="G409" s="38">
        <f>G410+G411</f>
        <v>0</v>
      </c>
      <c r="H409" s="38"/>
      <c r="I409" s="38"/>
    </row>
    <row r="410" spans="1:9" s="22" customFormat="1" ht="12" hidden="1" customHeight="1" x14ac:dyDescent="0.25">
      <c r="A410" s="37"/>
      <c r="B410" s="30"/>
      <c r="C410" s="57" t="s">
        <v>140</v>
      </c>
      <c r="D410" s="57" t="s">
        <v>347</v>
      </c>
      <c r="E410" s="42">
        <v>1402110</v>
      </c>
      <c r="F410" s="30"/>
      <c r="G410" s="38"/>
      <c r="H410" s="38"/>
      <c r="I410" s="38"/>
    </row>
    <row r="411" spans="1:9" s="22" customFormat="1" hidden="1" x14ac:dyDescent="0.25">
      <c r="A411" s="59" t="s">
        <v>218</v>
      </c>
      <c r="B411" s="30" t="s">
        <v>119</v>
      </c>
      <c r="C411" s="57" t="s">
        <v>140</v>
      </c>
      <c r="D411" s="57" t="s">
        <v>347</v>
      </c>
      <c r="E411" s="42">
        <v>1402110</v>
      </c>
      <c r="F411" s="30" t="s">
        <v>219</v>
      </c>
      <c r="G411" s="38"/>
      <c r="H411" s="38"/>
      <c r="I411" s="38"/>
    </row>
    <row r="412" spans="1:9" s="22" customFormat="1" ht="38.25" x14ac:dyDescent="0.25">
      <c r="A412" s="39" t="s">
        <v>348</v>
      </c>
      <c r="B412" s="57" t="s">
        <v>119</v>
      </c>
      <c r="C412" s="41">
        <v>4</v>
      </c>
      <c r="D412" s="41">
        <v>12</v>
      </c>
      <c r="E412" s="42">
        <v>1600000000</v>
      </c>
      <c r="F412" s="43" t="s">
        <v>149</v>
      </c>
      <c r="G412" s="47">
        <f>G415</f>
        <v>1000</v>
      </c>
      <c r="H412" s="45"/>
      <c r="I412" s="46" t="s">
        <v>149</v>
      </c>
    </row>
    <row r="413" spans="1:9" s="22" customFormat="1" ht="25.5" x14ac:dyDescent="0.25">
      <c r="A413" s="39" t="s">
        <v>349</v>
      </c>
      <c r="B413" s="57" t="s">
        <v>119</v>
      </c>
      <c r="C413" s="41">
        <v>4</v>
      </c>
      <c r="D413" s="41">
        <v>12</v>
      </c>
      <c r="E413" s="42">
        <v>1600100000</v>
      </c>
      <c r="F413" s="43" t="s">
        <v>149</v>
      </c>
      <c r="G413" s="47">
        <f>G415</f>
        <v>1000</v>
      </c>
      <c r="H413" s="45"/>
      <c r="I413" s="46" t="s">
        <v>149</v>
      </c>
    </row>
    <row r="414" spans="1:9" s="22" customFormat="1" x14ac:dyDescent="0.25">
      <c r="A414" s="39" t="s">
        <v>192</v>
      </c>
      <c r="B414" s="57" t="s">
        <v>119</v>
      </c>
      <c r="C414" s="41">
        <v>4</v>
      </c>
      <c r="D414" s="41">
        <v>12</v>
      </c>
      <c r="E414" s="42">
        <v>1600199990</v>
      </c>
      <c r="F414" s="43" t="s">
        <v>149</v>
      </c>
      <c r="G414" s="47">
        <f>G416</f>
        <v>1000</v>
      </c>
      <c r="H414" s="45"/>
      <c r="I414" s="46" t="s">
        <v>149</v>
      </c>
    </row>
    <row r="415" spans="1:9" s="22" customFormat="1" ht="25.5" x14ac:dyDescent="0.25">
      <c r="A415" s="37" t="s">
        <v>163</v>
      </c>
      <c r="B415" s="30" t="s">
        <v>119</v>
      </c>
      <c r="C415" s="57" t="s">
        <v>140</v>
      </c>
      <c r="D415" s="57" t="s">
        <v>347</v>
      </c>
      <c r="E415" s="42">
        <v>1600199990</v>
      </c>
      <c r="F415" s="30" t="s">
        <v>147</v>
      </c>
      <c r="G415" s="38">
        <f>G416</f>
        <v>1000</v>
      </c>
      <c r="H415" s="38"/>
      <c r="I415" s="38"/>
    </row>
    <row r="416" spans="1:9" s="22" customFormat="1" ht="25.5" x14ac:dyDescent="0.25">
      <c r="A416" s="39" t="s">
        <v>164</v>
      </c>
      <c r="B416" s="40">
        <v>650</v>
      </c>
      <c r="C416" s="57" t="s">
        <v>140</v>
      </c>
      <c r="D416" s="57" t="s">
        <v>347</v>
      </c>
      <c r="E416" s="42">
        <v>1600199990</v>
      </c>
      <c r="F416" s="43">
        <v>240</v>
      </c>
      <c r="G416" s="47">
        <v>1000</v>
      </c>
      <c r="H416" s="44"/>
      <c r="I416" s="44"/>
    </row>
    <row r="417" spans="1:9" s="22" customFormat="1" ht="25.5" hidden="1" x14ac:dyDescent="0.25">
      <c r="A417" s="56" t="s">
        <v>203</v>
      </c>
      <c r="B417" s="57" t="s">
        <v>119</v>
      </c>
      <c r="C417" s="57" t="s">
        <v>140</v>
      </c>
      <c r="D417" s="57" t="s">
        <v>347</v>
      </c>
      <c r="E417" s="42">
        <v>1600199990</v>
      </c>
      <c r="F417" s="57" t="s">
        <v>153</v>
      </c>
      <c r="G417" s="88">
        <v>1000</v>
      </c>
      <c r="H417" s="38"/>
      <c r="I417" s="38"/>
    </row>
    <row r="418" spans="1:9" s="22" customFormat="1" hidden="1" x14ac:dyDescent="0.25">
      <c r="A418" s="39" t="s">
        <v>281</v>
      </c>
      <c r="B418" s="57" t="s">
        <v>119</v>
      </c>
      <c r="C418" s="41">
        <v>4</v>
      </c>
      <c r="D418" s="41">
        <v>12</v>
      </c>
      <c r="E418" s="42">
        <v>7950000</v>
      </c>
      <c r="F418" s="43" t="s">
        <v>149</v>
      </c>
      <c r="G418" s="47">
        <f>G420</f>
        <v>0</v>
      </c>
      <c r="H418" s="45"/>
      <c r="I418" s="46" t="s">
        <v>149</v>
      </c>
    </row>
    <row r="419" spans="1:9" s="22" customFormat="1" ht="38.25" hidden="1" x14ac:dyDescent="0.25">
      <c r="A419" s="39" t="s">
        <v>350</v>
      </c>
      <c r="B419" s="57" t="s">
        <v>119</v>
      </c>
      <c r="C419" s="41">
        <v>4</v>
      </c>
      <c r="D419" s="41">
        <v>12</v>
      </c>
      <c r="E419" s="42">
        <v>7952700</v>
      </c>
      <c r="F419" s="43" t="s">
        <v>149</v>
      </c>
      <c r="G419" s="47">
        <f>G421</f>
        <v>0</v>
      </c>
      <c r="H419" s="45"/>
      <c r="I419" s="46" t="s">
        <v>149</v>
      </c>
    </row>
    <row r="420" spans="1:9" s="22" customFormat="1" ht="25.5" hidden="1" x14ac:dyDescent="0.25">
      <c r="A420" s="37" t="s">
        <v>163</v>
      </c>
      <c r="B420" s="30" t="s">
        <v>119</v>
      </c>
      <c r="C420" s="57" t="s">
        <v>140</v>
      </c>
      <c r="D420" s="57" t="s">
        <v>347</v>
      </c>
      <c r="E420" s="42">
        <v>7952700</v>
      </c>
      <c r="F420" s="30" t="s">
        <v>147</v>
      </c>
      <c r="G420" s="38">
        <f>G421</f>
        <v>0</v>
      </c>
      <c r="H420" s="38"/>
      <c r="I420" s="38"/>
    </row>
    <row r="421" spans="1:9" s="22" customFormat="1" ht="25.5" hidden="1" x14ac:dyDescent="0.25">
      <c r="A421" s="39" t="s">
        <v>164</v>
      </c>
      <c r="B421" s="40">
        <v>650</v>
      </c>
      <c r="C421" s="57" t="s">
        <v>140</v>
      </c>
      <c r="D421" s="57" t="s">
        <v>347</v>
      </c>
      <c r="E421" s="42">
        <v>7952700</v>
      </c>
      <c r="F421" s="43">
        <v>240</v>
      </c>
      <c r="G421" s="47">
        <f>G422</f>
        <v>0</v>
      </c>
      <c r="H421" s="44"/>
      <c r="I421" s="44"/>
    </row>
    <row r="422" spans="1:9" s="22" customFormat="1" ht="25.5" hidden="1" x14ac:dyDescent="0.25">
      <c r="A422" s="56" t="s">
        <v>203</v>
      </c>
      <c r="B422" s="57" t="s">
        <v>119</v>
      </c>
      <c r="C422" s="57" t="s">
        <v>140</v>
      </c>
      <c r="D422" s="57" t="s">
        <v>347</v>
      </c>
      <c r="E422" s="42">
        <v>7952700</v>
      </c>
      <c r="F422" s="57" t="s">
        <v>153</v>
      </c>
      <c r="G422" s="88"/>
      <c r="H422" s="38"/>
      <c r="I422" s="38"/>
    </row>
    <row r="423" spans="1:9" s="22" customFormat="1" x14ac:dyDescent="0.25">
      <c r="A423" s="33" t="s">
        <v>351</v>
      </c>
      <c r="B423" s="36" t="s">
        <v>119</v>
      </c>
      <c r="C423" s="36" t="s">
        <v>330</v>
      </c>
      <c r="D423" s="36"/>
      <c r="E423" s="36"/>
      <c r="F423" s="36"/>
      <c r="G423" s="31">
        <f>SUM(G499,G424,G483)</f>
        <v>16259439.790000001</v>
      </c>
      <c r="H423" s="31"/>
      <c r="I423" s="31"/>
    </row>
    <row r="424" spans="1:9" s="22" customFormat="1" x14ac:dyDescent="0.25">
      <c r="A424" s="33" t="s">
        <v>352</v>
      </c>
      <c r="B424" s="36" t="s">
        <v>119</v>
      </c>
      <c r="C424" s="36" t="s">
        <v>330</v>
      </c>
      <c r="D424" s="36" t="s">
        <v>121</v>
      </c>
      <c r="E424" s="36"/>
      <c r="F424" s="36"/>
      <c r="G424" s="31">
        <f>G446+G463+G457</f>
        <v>350000</v>
      </c>
      <c r="H424" s="31"/>
      <c r="I424" s="31"/>
    </row>
    <row r="425" spans="1:9" s="22" customFormat="1" ht="38.25" hidden="1" x14ac:dyDescent="0.25">
      <c r="A425" s="39" t="s">
        <v>353</v>
      </c>
      <c r="B425" s="30" t="s">
        <v>119</v>
      </c>
      <c r="C425" s="41">
        <v>5</v>
      </c>
      <c r="D425" s="41">
        <v>1</v>
      </c>
      <c r="E425" s="42">
        <v>980000</v>
      </c>
      <c r="F425" s="43" t="s">
        <v>149</v>
      </c>
      <c r="G425" s="47">
        <f>G426+G434</f>
        <v>0</v>
      </c>
      <c r="H425" s="45"/>
      <c r="I425" s="46" t="s">
        <v>149</v>
      </c>
    </row>
    <row r="426" spans="1:9" s="22" customFormat="1" ht="102" hidden="1" x14ac:dyDescent="0.25">
      <c r="A426" s="39" t="s">
        <v>354</v>
      </c>
      <c r="B426" s="30" t="s">
        <v>119</v>
      </c>
      <c r="C426" s="41">
        <v>5</v>
      </c>
      <c r="D426" s="41">
        <v>1</v>
      </c>
      <c r="E426" s="42">
        <v>980100</v>
      </c>
      <c r="F426" s="43" t="s">
        <v>149</v>
      </c>
      <c r="G426" s="47">
        <f>G430+G427</f>
        <v>0</v>
      </c>
      <c r="H426" s="45"/>
      <c r="I426" s="46" t="s">
        <v>149</v>
      </c>
    </row>
    <row r="427" spans="1:9" s="22" customFormat="1" ht="63.75" hidden="1" x14ac:dyDescent="0.25">
      <c r="A427" s="39" t="s">
        <v>355</v>
      </c>
      <c r="B427" s="30" t="s">
        <v>119</v>
      </c>
      <c r="C427" s="30" t="s">
        <v>330</v>
      </c>
      <c r="D427" s="30" t="s">
        <v>121</v>
      </c>
      <c r="E427" s="30" t="s">
        <v>356</v>
      </c>
      <c r="F427" s="43"/>
      <c r="G427" s="47">
        <f>G428</f>
        <v>0</v>
      </c>
      <c r="H427" s="45"/>
      <c r="I427" s="46" t="s">
        <v>149</v>
      </c>
    </row>
    <row r="428" spans="1:9" s="22" customFormat="1" hidden="1" x14ac:dyDescent="0.25">
      <c r="A428" s="39" t="s">
        <v>154</v>
      </c>
      <c r="B428" s="30" t="s">
        <v>119</v>
      </c>
      <c r="C428" s="30" t="s">
        <v>330</v>
      </c>
      <c r="D428" s="30" t="s">
        <v>121</v>
      </c>
      <c r="E428" s="30" t="s">
        <v>356</v>
      </c>
      <c r="F428" s="43">
        <v>800</v>
      </c>
      <c r="G428" s="47">
        <f>G429</f>
        <v>0</v>
      </c>
      <c r="H428" s="45"/>
      <c r="I428" s="46" t="s">
        <v>149</v>
      </c>
    </row>
    <row r="429" spans="1:9" s="22" customFormat="1" ht="51" hidden="1" x14ac:dyDescent="0.25">
      <c r="A429" s="37" t="s">
        <v>357</v>
      </c>
      <c r="B429" s="30" t="s">
        <v>119</v>
      </c>
      <c r="C429" s="30" t="s">
        <v>330</v>
      </c>
      <c r="D429" s="30" t="s">
        <v>121</v>
      </c>
      <c r="E429" s="30" t="s">
        <v>356</v>
      </c>
      <c r="F429" s="30" t="s">
        <v>280</v>
      </c>
      <c r="G429" s="38"/>
      <c r="H429" s="31"/>
      <c r="I429" s="38"/>
    </row>
    <row r="430" spans="1:9" s="22" customFormat="1" ht="63.75" hidden="1" x14ac:dyDescent="0.25">
      <c r="A430" s="39" t="s">
        <v>358</v>
      </c>
      <c r="B430" s="30" t="s">
        <v>119</v>
      </c>
      <c r="C430" s="41">
        <v>5</v>
      </c>
      <c r="D430" s="41">
        <v>1</v>
      </c>
      <c r="E430" s="42">
        <v>980102</v>
      </c>
      <c r="F430" s="43" t="s">
        <v>149</v>
      </c>
      <c r="G430" s="47">
        <f>G431</f>
        <v>0</v>
      </c>
      <c r="H430" s="45"/>
      <c r="I430" s="46" t="s">
        <v>149</v>
      </c>
    </row>
    <row r="431" spans="1:9" s="22" customFormat="1" hidden="1" x14ac:dyDescent="0.25">
      <c r="A431" s="39" t="s">
        <v>359</v>
      </c>
      <c r="B431" s="30" t="s">
        <v>119</v>
      </c>
      <c r="C431" s="41">
        <v>5</v>
      </c>
      <c r="D431" s="41">
        <v>1</v>
      </c>
      <c r="E431" s="42">
        <v>980102</v>
      </c>
      <c r="F431" s="43">
        <v>400</v>
      </c>
      <c r="G431" s="47">
        <f>G432</f>
        <v>0</v>
      </c>
      <c r="H431" s="45"/>
      <c r="I431" s="46" t="s">
        <v>149</v>
      </c>
    </row>
    <row r="432" spans="1:9" s="22" customFormat="1" ht="25.5" hidden="1" x14ac:dyDescent="0.25">
      <c r="A432" s="39" t="s">
        <v>360</v>
      </c>
      <c r="B432" s="30" t="s">
        <v>119</v>
      </c>
      <c r="C432" s="41">
        <v>5</v>
      </c>
      <c r="D432" s="41">
        <v>1</v>
      </c>
      <c r="E432" s="42">
        <v>980102</v>
      </c>
      <c r="F432" s="43">
        <v>440</v>
      </c>
      <c r="G432" s="47">
        <f>G433</f>
        <v>0</v>
      </c>
      <c r="H432" s="45"/>
      <c r="I432" s="46" t="s">
        <v>149</v>
      </c>
    </row>
    <row r="433" spans="1:9" s="22" customFormat="1" ht="25.5" hidden="1" x14ac:dyDescent="0.25">
      <c r="A433" s="37" t="s">
        <v>361</v>
      </c>
      <c r="B433" s="30" t="s">
        <v>119</v>
      </c>
      <c r="C433" s="41">
        <v>5</v>
      </c>
      <c r="D433" s="41">
        <v>1</v>
      </c>
      <c r="E433" s="42">
        <v>980102</v>
      </c>
      <c r="F433" s="30" t="s">
        <v>362</v>
      </c>
      <c r="G433" s="38"/>
      <c r="H433" s="31"/>
      <c r="I433" s="38"/>
    </row>
    <row r="434" spans="1:9" s="22" customFormat="1" ht="63.75" hidden="1" x14ac:dyDescent="0.25">
      <c r="A434" s="39" t="s">
        <v>363</v>
      </c>
      <c r="B434" s="30" t="s">
        <v>119</v>
      </c>
      <c r="C434" s="41">
        <v>5</v>
      </c>
      <c r="D434" s="41">
        <v>1</v>
      </c>
      <c r="E434" s="42">
        <v>980200</v>
      </c>
      <c r="F434" s="43" t="s">
        <v>149</v>
      </c>
      <c r="G434" s="47">
        <f>G435+G438+G442</f>
        <v>0</v>
      </c>
      <c r="H434" s="45"/>
      <c r="I434" s="46" t="s">
        <v>149</v>
      </c>
    </row>
    <row r="435" spans="1:9" s="22" customFormat="1" ht="38.25" hidden="1" x14ac:dyDescent="0.25">
      <c r="A435" s="39" t="s">
        <v>364</v>
      </c>
      <c r="B435" s="30" t="s">
        <v>119</v>
      </c>
      <c r="C435" s="30" t="s">
        <v>330</v>
      </c>
      <c r="D435" s="30" t="s">
        <v>121</v>
      </c>
      <c r="E435" s="30" t="s">
        <v>365</v>
      </c>
      <c r="F435" s="43"/>
      <c r="G435" s="47">
        <f>G436</f>
        <v>0</v>
      </c>
      <c r="H435" s="45"/>
      <c r="I435" s="46" t="s">
        <v>149</v>
      </c>
    </row>
    <row r="436" spans="1:9" s="22" customFormat="1" hidden="1" x14ac:dyDescent="0.25">
      <c r="A436" s="39" t="s">
        <v>154</v>
      </c>
      <c r="B436" s="30" t="s">
        <v>119</v>
      </c>
      <c r="C436" s="30" t="s">
        <v>330</v>
      </c>
      <c r="D436" s="30" t="s">
        <v>121</v>
      </c>
      <c r="E436" s="30" t="s">
        <v>365</v>
      </c>
      <c r="F436" s="43">
        <v>800</v>
      </c>
      <c r="G436" s="47">
        <f>G437</f>
        <v>0</v>
      </c>
      <c r="H436" s="45"/>
      <c r="I436" s="46" t="s">
        <v>149</v>
      </c>
    </row>
    <row r="437" spans="1:9" s="22" customFormat="1" ht="51" hidden="1" x14ac:dyDescent="0.25">
      <c r="A437" s="37" t="s">
        <v>357</v>
      </c>
      <c r="B437" s="30" t="s">
        <v>119</v>
      </c>
      <c r="C437" s="30" t="s">
        <v>330</v>
      </c>
      <c r="D437" s="30" t="s">
        <v>121</v>
      </c>
      <c r="E437" s="30" t="s">
        <v>365</v>
      </c>
      <c r="F437" s="30" t="s">
        <v>280</v>
      </c>
      <c r="G437" s="38"/>
      <c r="H437" s="31"/>
      <c r="I437" s="38"/>
    </row>
    <row r="438" spans="1:9" s="22" customFormat="1" ht="38.25" hidden="1" x14ac:dyDescent="0.25">
      <c r="A438" s="39" t="s">
        <v>366</v>
      </c>
      <c r="B438" s="30" t="s">
        <v>119</v>
      </c>
      <c r="C438" s="30" t="s">
        <v>330</v>
      </c>
      <c r="D438" s="30" t="s">
        <v>121</v>
      </c>
      <c r="E438" s="30" t="s">
        <v>367</v>
      </c>
      <c r="F438" s="43"/>
      <c r="G438" s="47">
        <f>G439</f>
        <v>0</v>
      </c>
      <c r="H438" s="45"/>
      <c r="I438" s="46" t="s">
        <v>149</v>
      </c>
    </row>
    <row r="439" spans="1:9" s="22" customFormat="1" hidden="1" x14ac:dyDescent="0.25">
      <c r="A439" s="39" t="s">
        <v>359</v>
      </c>
      <c r="B439" s="30" t="s">
        <v>119</v>
      </c>
      <c r="C439" s="30" t="s">
        <v>330</v>
      </c>
      <c r="D439" s="30" t="s">
        <v>121</v>
      </c>
      <c r="E439" s="30" t="s">
        <v>367</v>
      </c>
      <c r="F439" s="43">
        <v>400</v>
      </c>
      <c r="G439" s="47">
        <f>G440</f>
        <v>0</v>
      </c>
      <c r="H439" s="45"/>
      <c r="I439" s="46" t="s">
        <v>149</v>
      </c>
    </row>
    <row r="440" spans="1:9" s="22" customFormat="1" ht="25.5" hidden="1" x14ac:dyDescent="0.25">
      <c r="A440" s="39" t="s">
        <v>360</v>
      </c>
      <c r="B440" s="30" t="s">
        <v>119</v>
      </c>
      <c r="C440" s="30" t="s">
        <v>330</v>
      </c>
      <c r="D440" s="30" t="s">
        <v>121</v>
      </c>
      <c r="E440" s="30" t="s">
        <v>367</v>
      </c>
      <c r="F440" s="43">
        <v>440</v>
      </c>
      <c r="G440" s="47">
        <f>G441</f>
        <v>0</v>
      </c>
      <c r="H440" s="45"/>
      <c r="I440" s="46" t="s">
        <v>149</v>
      </c>
    </row>
    <row r="441" spans="1:9" s="22" customFormat="1" ht="25.5" hidden="1" x14ac:dyDescent="0.25">
      <c r="A441" s="37" t="s">
        <v>361</v>
      </c>
      <c r="B441" s="30" t="s">
        <v>119</v>
      </c>
      <c r="C441" s="30" t="s">
        <v>330</v>
      </c>
      <c r="D441" s="30" t="s">
        <v>121</v>
      </c>
      <c r="E441" s="30" t="s">
        <v>367</v>
      </c>
      <c r="F441" s="30" t="s">
        <v>362</v>
      </c>
      <c r="G441" s="38"/>
      <c r="H441" s="31"/>
      <c r="I441" s="38"/>
    </row>
    <row r="442" spans="1:9" s="22" customFormat="1" ht="38.25" hidden="1" x14ac:dyDescent="0.25">
      <c r="A442" s="39" t="s">
        <v>368</v>
      </c>
      <c r="B442" s="30" t="s">
        <v>119</v>
      </c>
      <c r="C442" s="30" t="s">
        <v>330</v>
      </c>
      <c r="D442" s="30" t="s">
        <v>121</v>
      </c>
      <c r="E442" s="30" t="s">
        <v>369</v>
      </c>
      <c r="F442" s="43"/>
      <c r="G442" s="47">
        <f>G443</f>
        <v>0</v>
      </c>
      <c r="H442" s="45"/>
      <c r="I442" s="46" t="s">
        <v>149</v>
      </c>
    </row>
    <row r="443" spans="1:9" s="22" customFormat="1" hidden="1" x14ac:dyDescent="0.25">
      <c r="A443" s="39" t="s">
        <v>359</v>
      </c>
      <c r="B443" s="30" t="s">
        <v>119</v>
      </c>
      <c r="C443" s="30" t="s">
        <v>330</v>
      </c>
      <c r="D443" s="30" t="s">
        <v>121</v>
      </c>
      <c r="E443" s="30" t="s">
        <v>369</v>
      </c>
      <c r="F443" s="43">
        <v>400</v>
      </c>
      <c r="G443" s="47">
        <f>G444</f>
        <v>0</v>
      </c>
      <c r="H443" s="45"/>
      <c r="I443" s="46" t="s">
        <v>149</v>
      </c>
    </row>
    <row r="444" spans="1:9" s="22" customFormat="1" ht="25.5" hidden="1" x14ac:dyDescent="0.25">
      <c r="A444" s="39" t="s">
        <v>360</v>
      </c>
      <c r="B444" s="30" t="s">
        <v>119</v>
      </c>
      <c r="C444" s="30" t="s">
        <v>330</v>
      </c>
      <c r="D444" s="30" t="s">
        <v>121</v>
      </c>
      <c r="E444" s="30" t="s">
        <v>369</v>
      </c>
      <c r="F444" s="43">
        <v>440</v>
      </c>
      <c r="G444" s="47">
        <f>G445</f>
        <v>0</v>
      </c>
      <c r="H444" s="45"/>
      <c r="I444" s="46" t="s">
        <v>149</v>
      </c>
    </row>
    <row r="445" spans="1:9" s="22" customFormat="1" ht="25.5" hidden="1" x14ac:dyDescent="0.25">
      <c r="A445" s="37" t="s">
        <v>361</v>
      </c>
      <c r="B445" s="30" t="s">
        <v>119</v>
      </c>
      <c r="C445" s="30" t="s">
        <v>330</v>
      </c>
      <c r="D445" s="30" t="s">
        <v>121</v>
      </c>
      <c r="E445" s="30" t="s">
        <v>369</v>
      </c>
      <c r="F445" s="30" t="s">
        <v>362</v>
      </c>
      <c r="G445" s="38"/>
      <c r="H445" s="31"/>
      <c r="I445" s="38"/>
    </row>
    <row r="446" spans="1:9" s="22" customFormat="1" ht="38.25" x14ac:dyDescent="0.25">
      <c r="A446" s="56" t="s">
        <v>204</v>
      </c>
      <c r="B446" s="30" t="s">
        <v>119</v>
      </c>
      <c r="C446" s="30" t="s">
        <v>330</v>
      </c>
      <c r="D446" s="30" t="s">
        <v>121</v>
      </c>
      <c r="E446" s="30" t="s">
        <v>205</v>
      </c>
      <c r="F446" s="30"/>
      <c r="G446" s="38">
        <f>G448+G455</f>
        <v>350000</v>
      </c>
      <c r="H446" s="31"/>
      <c r="I446" s="38"/>
    </row>
    <row r="447" spans="1:9" s="22" customFormat="1" ht="25.5" x14ac:dyDescent="0.25">
      <c r="A447" s="37" t="s">
        <v>206</v>
      </c>
      <c r="B447" s="30" t="s">
        <v>119</v>
      </c>
      <c r="C447" s="30" t="s">
        <v>330</v>
      </c>
      <c r="D447" s="30" t="s">
        <v>121</v>
      </c>
      <c r="E447" s="30" t="s">
        <v>207</v>
      </c>
      <c r="F447" s="30"/>
      <c r="G447" s="38">
        <f>G448</f>
        <v>350000</v>
      </c>
      <c r="H447" s="31"/>
      <c r="I447" s="38"/>
    </row>
    <row r="448" spans="1:9" s="22" customFormat="1" x14ac:dyDescent="0.25">
      <c r="A448" s="37" t="s">
        <v>192</v>
      </c>
      <c r="B448" s="30" t="s">
        <v>119</v>
      </c>
      <c r="C448" s="30" t="s">
        <v>330</v>
      </c>
      <c r="D448" s="30" t="s">
        <v>121</v>
      </c>
      <c r="E448" s="30" t="s">
        <v>215</v>
      </c>
      <c r="F448" s="30"/>
      <c r="G448" s="38">
        <f>G449+G452</f>
        <v>350000</v>
      </c>
      <c r="H448" s="31"/>
      <c r="I448" s="38"/>
    </row>
    <row r="449" spans="1:9" s="22" customFormat="1" ht="25.5" x14ac:dyDescent="0.25">
      <c r="A449" s="37" t="s">
        <v>163</v>
      </c>
      <c r="B449" s="30" t="s">
        <v>119</v>
      </c>
      <c r="C449" s="30" t="s">
        <v>330</v>
      </c>
      <c r="D449" s="30" t="s">
        <v>121</v>
      </c>
      <c r="E449" s="30" t="s">
        <v>215</v>
      </c>
      <c r="F449" s="30" t="s">
        <v>147</v>
      </c>
      <c r="G449" s="38">
        <f>G450</f>
        <v>350000</v>
      </c>
      <c r="H449" s="38"/>
      <c r="I449" s="38"/>
    </row>
    <row r="450" spans="1:9" s="22" customFormat="1" ht="25.5" x14ac:dyDescent="0.25">
      <c r="A450" s="39" t="s">
        <v>164</v>
      </c>
      <c r="B450" s="40">
        <v>650</v>
      </c>
      <c r="C450" s="30" t="s">
        <v>330</v>
      </c>
      <c r="D450" s="30" t="s">
        <v>121</v>
      </c>
      <c r="E450" s="30" t="s">
        <v>215</v>
      </c>
      <c r="F450" s="43">
        <v>240</v>
      </c>
      <c r="G450" s="47">
        <v>350000</v>
      </c>
      <c r="H450" s="44"/>
      <c r="I450" s="44"/>
    </row>
    <row r="451" spans="1:9" s="22" customFormat="1" ht="25.5" hidden="1" x14ac:dyDescent="0.25">
      <c r="A451" s="56" t="s">
        <v>203</v>
      </c>
      <c r="B451" s="30" t="s">
        <v>119</v>
      </c>
      <c r="C451" s="30" t="s">
        <v>330</v>
      </c>
      <c r="D451" s="30" t="s">
        <v>121</v>
      </c>
      <c r="E451" s="30" t="s">
        <v>215</v>
      </c>
      <c r="F451" s="30" t="s">
        <v>153</v>
      </c>
      <c r="G451" s="38">
        <v>100000</v>
      </c>
      <c r="H451" s="31"/>
      <c r="I451" s="38"/>
    </row>
    <row r="452" spans="1:9" s="22" customFormat="1" hidden="1" x14ac:dyDescent="0.25">
      <c r="A452" s="39" t="s">
        <v>154</v>
      </c>
      <c r="B452" s="40">
        <v>650</v>
      </c>
      <c r="C452" s="30" t="s">
        <v>330</v>
      </c>
      <c r="D452" s="30" t="s">
        <v>121</v>
      </c>
      <c r="E452" s="30" t="s">
        <v>215</v>
      </c>
      <c r="F452" s="30" t="s">
        <v>169</v>
      </c>
      <c r="G452" s="38">
        <f>G453</f>
        <v>0</v>
      </c>
      <c r="H452" s="38"/>
      <c r="I452" s="38"/>
    </row>
    <row r="453" spans="1:9" s="22" customFormat="1" ht="51" hidden="1" x14ac:dyDescent="0.25">
      <c r="A453" s="37" t="s">
        <v>278</v>
      </c>
      <c r="B453" s="30" t="s">
        <v>119</v>
      </c>
      <c r="C453" s="30" t="s">
        <v>330</v>
      </c>
      <c r="D453" s="30" t="s">
        <v>121</v>
      </c>
      <c r="E453" s="30" t="s">
        <v>215</v>
      </c>
      <c r="F453" s="30" t="s">
        <v>280</v>
      </c>
      <c r="G453" s="38"/>
      <c r="H453" s="38"/>
      <c r="I453" s="38"/>
    </row>
    <row r="454" spans="1:9" s="22" customFormat="1" ht="51" hidden="1" x14ac:dyDescent="0.25">
      <c r="A454" s="37" t="s">
        <v>370</v>
      </c>
      <c r="B454" s="30" t="s">
        <v>119</v>
      </c>
      <c r="C454" s="30" t="s">
        <v>330</v>
      </c>
      <c r="D454" s="30" t="s">
        <v>121</v>
      </c>
      <c r="E454" s="30" t="s">
        <v>371</v>
      </c>
      <c r="F454" s="30"/>
      <c r="G454" s="38">
        <f>G455</f>
        <v>0</v>
      </c>
      <c r="H454" s="31"/>
      <c r="I454" s="38"/>
    </row>
    <row r="455" spans="1:9" s="22" customFormat="1" hidden="1" x14ac:dyDescent="0.25">
      <c r="A455" s="37" t="s">
        <v>222</v>
      </c>
      <c r="B455" s="30" t="s">
        <v>119</v>
      </c>
      <c r="C455" s="30" t="s">
        <v>330</v>
      </c>
      <c r="D455" s="30" t="s">
        <v>121</v>
      </c>
      <c r="E455" s="30" t="s">
        <v>371</v>
      </c>
      <c r="F455" s="30" t="s">
        <v>169</v>
      </c>
      <c r="G455" s="38">
        <f>G456</f>
        <v>0</v>
      </c>
      <c r="H455" s="38"/>
      <c r="I455" s="38"/>
    </row>
    <row r="456" spans="1:9" s="22" customFormat="1" ht="38.25" hidden="1" x14ac:dyDescent="0.25">
      <c r="A456" s="39" t="s">
        <v>372</v>
      </c>
      <c r="B456" s="40">
        <v>650</v>
      </c>
      <c r="C456" s="30" t="s">
        <v>330</v>
      </c>
      <c r="D456" s="30" t="s">
        <v>121</v>
      </c>
      <c r="E456" s="30" t="s">
        <v>371</v>
      </c>
      <c r="F456" s="43">
        <v>810</v>
      </c>
      <c r="G456" s="47"/>
      <c r="H456" s="44"/>
      <c r="I456" s="44"/>
    </row>
    <row r="457" spans="1:9" s="22" customFormat="1" ht="38.25" hidden="1" x14ac:dyDescent="0.25">
      <c r="A457" s="56" t="s">
        <v>373</v>
      </c>
      <c r="B457" s="57" t="s">
        <v>119</v>
      </c>
      <c r="C457" s="30" t="s">
        <v>330</v>
      </c>
      <c r="D457" s="30" t="s">
        <v>121</v>
      </c>
      <c r="E457" s="30" t="s">
        <v>316</v>
      </c>
      <c r="F457" s="30"/>
      <c r="G457" s="38">
        <f>G459</f>
        <v>0</v>
      </c>
      <c r="H457" s="38"/>
      <c r="I457" s="38"/>
    </row>
    <row r="458" spans="1:9" s="22" customFormat="1" ht="25.5" hidden="1" x14ac:dyDescent="0.25">
      <c r="A458" s="37" t="s">
        <v>317</v>
      </c>
      <c r="B458" s="30" t="s">
        <v>119</v>
      </c>
      <c r="C458" s="30" t="s">
        <v>330</v>
      </c>
      <c r="D458" s="30" t="s">
        <v>121</v>
      </c>
      <c r="E458" s="30" t="s">
        <v>319</v>
      </c>
      <c r="F458" s="30"/>
      <c r="G458" s="38">
        <f>G459</f>
        <v>0</v>
      </c>
      <c r="H458" s="38"/>
      <c r="I458" s="38"/>
    </row>
    <row r="459" spans="1:9" s="22" customFormat="1" hidden="1" x14ac:dyDescent="0.25">
      <c r="A459" s="37" t="s">
        <v>192</v>
      </c>
      <c r="B459" s="30" t="s">
        <v>119</v>
      </c>
      <c r="C459" s="30" t="s">
        <v>330</v>
      </c>
      <c r="D459" s="30" t="s">
        <v>121</v>
      </c>
      <c r="E459" s="30" t="s">
        <v>318</v>
      </c>
      <c r="F459" s="30"/>
      <c r="G459" s="38">
        <f>G460+G481</f>
        <v>0</v>
      </c>
      <c r="H459" s="38"/>
      <c r="I459" s="38"/>
    </row>
    <row r="460" spans="1:9" s="22" customFormat="1" ht="25.5" hidden="1" x14ac:dyDescent="0.25">
      <c r="A460" s="37" t="s">
        <v>163</v>
      </c>
      <c r="B460" s="30" t="s">
        <v>119</v>
      </c>
      <c r="C460" s="30" t="s">
        <v>330</v>
      </c>
      <c r="D460" s="30" t="s">
        <v>121</v>
      </c>
      <c r="E460" s="30" t="s">
        <v>318</v>
      </c>
      <c r="F460" s="30" t="s">
        <v>147</v>
      </c>
      <c r="G460" s="38">
        <f>G461</f>
        <v>0</v>
      </c>
      <c r="H460" s="38"/>
      <c r="I460" s="38"/>
    </row>
    <row r="461" spans="1:9" s="22" customFormat="1" ht="25.5" hidden="1" x14ac:dyDescent="0.25">
      <c r="A461" s="39" t="s">
        <v>164</v>
      </c>
      <c r="B461" s="40">
        <v>650</v>
      </c>
      <c r="C461" s="30" t="s">
        <v>330</v>
      </c>
      <c r="D461" s="30" t="s">
        <v>121</v>
      </c>
      <c r="E461" s="30" t="s">
        <v>318</v>
      </c>
      <c r="F461" s="43">
        <v>240</v>
      </c>
      <c r="G461" s="47"/>
      <c r="H461" s="44"/>
      <c r="I461" s="44"/>
    </row>
    <row r="462" spans="1:9" s="22" customFormat="1" ht="25.5" hidden="1" x14ac:dyDescent="0.25">
      <c r="A462" s="56" t="s">
        <v>203</v>
      </c>
      <c r="B462" s="30" t="s">
        <v>119</v>
      </c>
      <c r="C462" s="30" t="s">
        <v>330</v>
      </c>
      <c r="D462" s="30" t="s">
        <v>121</v>
      </c>
      <c r="E462" s="30" t="s">
        <v>311</v>
      </c>
      <c r="F462" s="30" t="s">
        <v>153</v>
      </c>
      <c r="G462" s="38">
        <v>350000</v>
      </c>
      <c r="H462" s="31"/>
      <c r="I462" s="38"/>
    </row>
    <row r="463" spans="1:9" s="22" customFormat="1" ht="51" hidden="1" x14ac:dyDescent="0.25">
      <c r="A463" s="39" t="s">
        <v>374</v>
      </c>
      <c r="B463" s="30" t="s">
        <v>119</v>
      </c>
      <c r="C463" s="30" t="s">
        <v>330</v>
      </c>
      <c r="D463" s="30" t="s">
        <v>121</v>
      </c>
      <c r="E463" s="30" t="s">
        <v>375</v>
      </c>
      <c r="F463" s="43"/>
      <c r="G463" s="47">
        <f>G464</f>
        <v>0</v>
      </c>
      <c r="H463" s="45"/>
      <c r="I463" s="46" t="s">
        <v>149</v>
      </c>
    </row>
    <row r="464" spans="1:9" s="22" customFormat="1" ht="25.5" hidden="1" x14ac:dyDescent="0.25">
      <c r="A464" s="39" t="s">
        <v>376</v>
      </c>
      <c r="B464" s="30" t="s">
        <v>119</v>
      </c>
      <c r="C464" s="30" t="s">
        <v>330</v>
      </c>
      <c r="D464" s="30" t="s">
        <v>121</v>
      </c>
      <c r="E464" s="30" t="s">
        <v>377</v>
      </c>
      <c r="F464" s="43"/>
      <c r="G464" s="47">
        <f>G465+G469+G473+G476</f>
        <v>0</v>
      </c>
      <c r="H464" s="45"/>
      <c r="I464" s="46" t="s">
        <v>149</v>
      </c>
    </row>
    <row r="465" spans="1:9" s="22" customFormat="1" ht="63.75" hidden="1" x14ac:dyDescent="0.25">
      <c r="A465" s="39" t="s">
        <v>378</v>
      </c>
      <c r="B465" s="30" t="s">
        <v>119</v>
      </c>
      <c r="C465" s="30" t="s">
        <v>330</v>
      </c>
      <c r="D465" s="30" t="s">
        <v>121</v>
      </c>
      <c r="E465" s="30" t="s">
        <v>379</v>
      </c>
      <c r="F465" s="43"/>
      <c r="G465" s="47">
        <f>G466</f>
        <v>0</v>
      </c>
      <c r="H465" s="45"/>
      <c r="I465" s="46" t="s">
        <v>149</v>
      </c>
    </row>
    <row r="466" spans="1:9" s="22" customFormat="1" ht="38.25" hidden="1" x14ac:dyDescent="0.25">
      <c r="A466" s="39" t="s">
        <v>380</v>
      </c>
      <c r="B466" s="30" t="s">
        <v>119</v>
      </c>
      <c r="C466" s="30" t="s">
        <v>330</v>
      </c>
      <c r="D466" s="30" t="s">
        <v>121</v>
      </c>
      <c r="E466" s="30" t="s">
        <v>379</v>
      </c>
      <c r="F466" s="43">
        <v>400</v>
      </c>
      <c r="G466" s="47">
        <f>G467</f>
        <v>0</v>
      </c>
      <c r="H466" s="45"/>
      <c r="I466" s="46" t="s">
        <v>149</v>
      </c>
    </row>
    <row r="467" spans="1:9" s="22" customFormat="1" hidden="1" x14ac:dyDescent="0.25">
      <c r="A467" s="39" t="s">
        <v>359</v>
      </c>
      <c r="B467" s="30" t="s">
        <v>119</v>
      </c>
      <c r="C467" s="30" t="s">
        <v>330</v>
      </c>
      <c r="D467" s="30" t="s">
        <v>121</v>
      </c>
      <c r="E467" s="30" t="s">
        <v>379</v>
      </c>
      <c r="F467" s="43">
        <v>410</v>
      </c>
      <c r="G467" s="47">
        <f>G468</f>
        <v>0</v>
      </c>
      <c r="H467" s="45"/>
      <c r="I467" s="46" t="s">
        <v>149</v>
      </c>
    </row>
    <row r="468" spans="1:9" s="22" customFormat="1" ht="38.25" hidden="1" x14ac:dyDescent="0.25">
      <c r="A468" s="37" t="s">
        <v>381</v>
      </c>
      <c r="B468" s="30" t="s">
        <v>119</v>
      </c>
      <c r="C468" s="30" t="s">
        <v>330</v>
      </c>
      <c r="D468" s="30" t="s">
        <v>121</v>
      </c>
      <c r="E468" s="30" t="s">
        <v>379</v>
      </c>
      <c r="F468" s="30" t="s">
        <v>382</v>
      </c>
      <c r="G468" s="38"/>
      <c r="H468" s="31"/>
      <c r="I468" s="38"/>
    </row>
    <row r="469" spans="1:9" s="22" customFormat="1" ht="38.25" hidden="1" x14ac:dyDescent="0.25">
      <c r="A469" s="39" t="s">
        <v>383</v>
      </c>
      <c r="B469" s="30" t="s">
        <v>119</v>
      </c>
      <c r="C469" s="30" t="s">
        <v>330</v>
      </c>
      <c r="D469" s="30" t="s">
        <v>121</v>
      </c>
      <c r="E469" s="30" t="s">
        <v>384</v>
      </c>
      <c r="F469" s="43"/>
      <c r="G469" s="47">
        <f>G470</f>
        <v>0</v>
      </c>
      <c r="H469" s="45"/>
      <c r="I469" s="46" t="s">
        <v>149</v>
      </c>
    </row>
    <row r="470" spans="1:9" s="22" customFormat="1" ht="38.25" hidden="1" x14ac:dyDescent="0.25">
      <c r="A470" s="39" t="s">
        <v>380</v>
      </c>
      <c r="B470" s="30" t="s">
        <v>119</v>
      </c>
      <c r="C470" s="30" t="s">
        <v>330</v>
      </c>
      <c r="D470" s="30" t="s">
        <v>121</v>
      </c>
      <c r="E470" s="30" t="s">
        <v>384</v>
      </c>
      <c r="F470" s="43">
        <v>400</v>
      </c>
      <c r="G470" s="47">
        <f>G471</f>
        <v>0</v>
      </c>
      <c r="H470" s="45"/>
      <c r="I470" s="46" t="s">
        <v>149</v>
      </c>
    </row>
    <row r="471" spans="1:9" s="22" customFormat="1" hidden="1" x14ac:dyDescent="0.25">
      <c r="A471" s="39" t="s">
        <v>359</v>
      </c>
      <c r="B471" s="30" t="s">
        <v>119</v>
      </c>
      <c r="C471" s="30" t="s">
        <v>330</v>
      </c>
      <c r="D471" s="30" t="s">
        <v>121</v>
      </c>
      <c r="E471" s="30" t="s">
        <v>384</v>
      </c>
      <c r="F471" s="43">
        <v>410</v>
      </c>
      <c r="G471" s="47">
        <f>G472</f>
        <v>0</v>
      </c>
      <c r="H471" s="45"/>
      <c r="I471" s="46" t="s">
        <v>149</v>
      </c>
    </row>
    <row r="472" spans="1:9" s="22" customFormat="1" ht="38.25" hidden="1" x14ac:dyDescent="0.25">
      <c r="A472" s="37" t="s">
        <v>381</v>
      </c>
      <c r="B472" s="30" t="s">
        <v>119</v>
      </c>
      <c r="C472" s="30" t="s">
        <v>330</v>
      </c>
      <c r="D472" s="30" t="s">
        <v>121</v>
      </c>
      <c r="E472" s="30" t="s">
        <v>384</v>
      </c>
      <c r="F472" s="30" t="s">
        <v>382</v>
      </c>
      <c r="G472" s="38"/>
      <c r="H472" s="31"/>
      <c r="I472" s="38"/>
    </row>
    <row r="473" spans="1:9" s="22" customFormat="1" ht="114.75" hidden="1" x14ac:dyDescent="0.25">
      <c r="A473" s="39" t="s">
        <v>385</v>
      </c>
      <c r="B473" s="30" t="s">
        <v>119</v>
      </c>
      <c r="C473" s="30" t="s">
        <v>330</v>
      </c>
      <c r="D473" s="30" t="s">
        <v>121</v>
      </c>
      <c r="E473" s="30" t="s">
        <v>386</v>
      </c>
      <c r="F473" s="43"/>
      <c r="G473" s="47">
        <f>G474</f>
        <v>0</v>
      </c>
      <c r="H473" s="45"/>
      <c r="I473" s="46" t="s">
        <v>149</v>
      </c>
    </row>
    <row r="474" spans="1:9" s="22" customFormat="1" ht="25.5" hidden="1" x14ac:dyDescent="0.25">
      <c r="A474" s="37" t="s">
        <v>163</v>
      </c>
      <c r="B474" s="30" t="s">
        <v>119</v>
      </c>
      <c r="C474" s="30" t="s">
        <v>330</v>
      </c>
      <c r="D474" s="30" t="s">
        <v>121</v>
      </c>
      <c r="E474" s="30" t="s">
        <v>386</v>
      </c>
      <c r="F474" s="43">
        <v>200</v>
      </c>
      <c r="G474" s="47">
        <f>G475</f>
        <v>0</v>
      </c>
      <c r="H474" s="45"/>
      <c r="I474" s="46" t="s">
        <v>149</v>
      </c>
    </row>
    <row r="475" spans="1:9" s="22" customFormat="1" ht="25.5" hidden="1" x14ac:dyDescent="0.25">
      <c r="A475" s="39" t="s">
        <v>164</v>
      </c>
      <c r="B475" s="30" t="s">
        <v>119</v>
      </c>
      <c r="C475" s="30" t="s">
        <v>330</v>
      </c>
      <c r="D475" s="30" t="s">
        <v>121</v>
      </c>
      <c r="E475" s="30" t="s">
        <v>386</v>
      </c>
      <c r="F475" s="43">
        <v>240</v>
      </c>
      <c r="G475" s="47"/>
      <c r="H475" s="45"/>
      <c r="I475" s="46" t="s">
        <v>149</v>
      </c>
    </row>
    <row r="476" spans="1:9" s="22" customFormat="1" ht="114.75" hidden="1" x14ac:dyDescent="0.25">
      <c r="A476" s="39" t="s">
        <v>385</v>
      </c>
      <c r="B476" s="30" t="s">
        <v>119</v>
      </c>
      <c r="C476" s="30" t="s">
        <v>330</v>
      </c>
      <c r="D476" s="30" t="s">
        <v>121</v>
      </c>
      <c r="E476" s="30" t="s">
        <v>387</v>
      </c>
      <c r="F476" s="43"/>
      <c r="G476" s="47">
        <f>G477</f>
        <v>0</v>
      </c>
      <c r="H476" s="45"/>
      <c r="I476" s="46" t="s">
        <v>149</v>
      </c>
    </row>
    <row r="477" spans="1:9" s="22" customFormat="1" ht="38.25" hidden="1" x14ac:dyDescent="0.25">
      <c r="A477" s="39" t="s">
        <v>380</v>
      </c>
      <c r="B477" s="30" t="s">
        <v>119</v>
      </c>
      <c r="C477" s="30" t="s">
        <v>330</v>
      </c>
      <c r="D477" s="30" t="s">
        <v>121</v>
      </c>
      <c r="E477" s="30" t="s">
        <v>387</v>
      </c>
      <c r="F477" s="43">
        <v>400</v>
      </c>
      <c r="G477" s="47">
        <f>G478</f>
        <v>0</v>
      </c>
      <c r="H477" s="45"/>
      <c r="I477" s="46" t="s">
        <v>149</v>
      </c>
    </row>
    <row r="478" spans="1:9" s="22" customFormat="1" hidden="1" x14ac:dyDescent="0.25">
      <c r="A478" s="39" t="s">
        <v>359</v>
      </c>
      <c r="B478" s="30" t="s">
        <v>119</v>
      </c>
      <c r="C478" s="30" t="s">
        <v>330</v>
      </c>
      <c r="D478" s="30" t="s">
        <v>121</v>
      </c>
      <c r="E478" s="30" t="s">
        <v>387</v>
      </c>
      <c r="F478" s="43">
        <v>410</v>
      </c>
      <c r="G478" s="47">
        <f>G479</f>
        <v>0</v>
      </c>
      <c r="H478" s="45"/>
      <c r="I478" s="46" t="s">
        <v>149</v>
      </c>
    </row>
    <row r="479" spans="1:9" s="22" customFormat="1" ht="38.25" hidden="1" x14ac:dyDescent="0.25">
      <c r="A479" s="37" t="s">
        <v>381</v>
      </c>
      <c r="B479" s="30" t="s">
        <v>119</v>
      </c>
      <c r="C479" s="30" t="s">
        <v>330</v>
      </c>
      <c r="D479" s="30" t="s">
        <v>121</v>
      </c>
      <c r="E479" s="30" t="s">
        <v>387</v>
      </c>
      <c r="F479" s="30" t="s">
        <v>382</v>
      </c>
      <c r="G479" s="38"/>
      <c r="H479" s="31"/>
      <c r="I479" s="38"/>
    </row>
    <row r="480" spans="1:9" s="22" customFormat="1" hidden="1" x14ac:dyDescent="0.25">
      <c r="A480" s="37"/>
      <c r="B480" s="30"/>
      <c r="C480" s="30"/>
      <c r="D480" s="30"/>
      <c r="E480" s="30"/>
      <c r="F480" s="30"/>
      <c r="G480" s="38"/>
      <c r="H480" s="31"/>
      <c r="I480" s="38"/>
    </row>
    <row r="481" spans="1:9" s="22" customFormat="1" ht="51" hidden="1" x14ac:dyDescent="0.25">
      <c r="A481" s="39" t="s">
        <v>210</v>
      </c>
      <c r="B481" s="30" t="s">
        <v>119</v>
      </c>
      <c r="C481" s="30" t="s">
        <v>330</v>
      </c>
      <c r="D481" s="30" t="s">
        <v>121</v>
      </c>
      <c r="E481" s="30" t="s">
        <v>311</v>
      </c>
      <c r="F481" s="30" t="s">
        <v>211</v>
      </c>
      <c r="G481" s="38">
        <f>G482</f>
        <v>0</v>
      </c>
      <c r="H481" s="38"/>
      <c r="I481" s="38"/>
    </row>
    <row r="482" spans="1:9" s="22" customFormat="1" hidden="1" x14ac:dyDescent="0.25">
      <c r="A482" s="39" t="s">
        <v>388</v>
      </c>
      <c r="B482" s="40">
        <v>650</v>
      </c>
      <c r="C482" s="30" t="s">
        <v>330</v>
      </c>
      <c r="D482" s="30" t="s">
        <v>121</v>
      </c>
      <c r="E482" s="30" t="s">
        <v>311</v>
      </c>
      <c r="F482" s="43">
        <v>630</v>
      </c>
      <c r="G482" s="47"/>
      <c r="H482" s="44"/>
      <c r="I482" s="44"/>
    </row>
    <row r="483" spans="1:9" s="22" customFormat="1" x14ac:dyDescent="0.25">
      <c r="A483" s="33" t="s">
        <v>389</v>
      </c>
      <c r="B483" s="36" t="s">
        <v>119</v>
      </c>
      <c r="C483" s="36" t="s">
        <v>330</v>
      </c>
      <c r="D483" s="36" t="s">
        <v>123</v>
      </c>
      <c r="E483" s="36"/>
      <c r="F483" s="36"/>
      <c r="G483" s="31">
        <f>G490+G484</f>
        <v>10000</v>
      </c>
      <c r="H483" s="31"/>
      <c r="I483" s="31"/>
    </row>
    <row r="484" spans="1:9" s="22" customFormat="1" ht="38.25" x14ac:dyDescent="0.25">
      <c r="A484" s="56" t="s">
        <v>204</v>
      </c>
      <c r="B484" s="30" t="s">
        <v>119</v>
      </c>
      <c r="C484" s="30" t="s">
        <v>330</v>
      </c>
      <c r="D484" s="30" t="s">
        <v>123</v>
      </c>
      <c r="E484" s="30" t="s">
        <v>205</v>
      </c>
      <c r="F484" s="30"/>
      <c r="G484" s="38">
        <f>G485</f>
        <v>10000</v>
      </c>
      <c r="H484" s="31"/>
      <c r="I484" s="38"/>
    </row>
    <row r="485" spans="1:9" s="22" customFormat="1" ht="25.5" x14ac:dyDescent="0.25">
      <c r="A485" s="37" t="s">
        <v>206</v>
      </c>
      <c r="B485" s="30" t="s">
        <v>119</v>
      </c>
      <c r="C485" s="30" t="s">
        <v>330</v>
      </c>
      <c r="D485" s="30" t="s">
        <v>123</v>
      </c>
      <c r="E485" s="30" t="s">
        <v>207</v>
      </c>
      <c r="F485" s="30"/>
      <c r="G485" s="38">
        <f>G487</f>
        <v>10000</v>
      </c>
      <c r="H485" s="31"/>
      <c r="I485" s="38"/>
    </row>
    <row r="486" spans="1:9" s="22" customFormat="1" x14ac:dyDescent="0.25">
      <c r="A486" s="37" t="s">
        <v>390</v>
      </c>
      <c r="B486" s="30" t="s">
        <v>119</v>
      </c>
      <c r="C486" s="30" t="s">
        <v>330</v>
      </c>
      <c r="D486" s="30" t="s">
        <v>123</v>
      </c>
      <c r="E486" s="30" t="s">
        <v>215</v>
      </c>
      <c r="F486" s="30"/>
      <c r="G486" s="38">
        <f>G487</f>
        <v>10000</v>
      </c>
      <c r="H486" s="38"/>
      <c r="I486" s="38"/>
    </row>
    <row r="487" spans="1:9" s="22" customFormat="1" ht="25.5" x14ac:dyDescent="0.25">
      <c r="A487" s="37" t="s">
        <v>163</v>
      </c>
      <c r="B487" s="30" t="s">
        <v>119</v>
      </c>
      <c r="C487" s="30" t="s">
        <v>330</v>
      </c>
      <c r="D487" s="30" t="s">
        <v>123</v>
      </c>
      <c r="E487" s="30" t="s">
        <v>215</v>
      </c>
      <c r="F487" s="30" t="s">
        <v>147</v>
      </c>
      <c r="G487" s="38">
        <f>G488</f>
        <v>10000</v>
      </c>
      <c r="H487" s="38"/>
      <c r="I487" s="38"/>
    </row>
    <row r="488" spans="1:9" s="22" customFormat="1" ht="25.5" x14ac:dyDescent="0.25">
      <c r="A488" s="39" t="s">
        <v>164</v>
      </c>
      <c r="B488" s="40">
        <v>650</v>
      </c>
      <c r="C488" s="30" t="s">
        <v>330</v>
      </c>
      <c r="D488" s="30" t="s">
        <v>123</v>
      </c>
      <c r="E488" s="30" t="s">
        <v>215</v>
      </c>
      <c r="F488" s="43">
        <v>240</v>
      </c>
      <c r="G488" s="47">
        <v>10000</v>
      </c>
      <c r="H488" s="44"/>
      <c r="I488" s="44"/>
    </row>
    <row r="489" spans="1:9" s="22" customFormat="1" hidden="1" x14ac:dyDescent="0.25">
      <c r="A489" s="56"/>
      <c r="B489" s="30"/>
      <c r="C489" s="30"/>
      <c r="D489" s="30"/>
      <c r="E489" s="30"/>
      <c r="F489" s="30"/>
      <c r="G489" s="38"/>
      <c r="H489" s="31"/>
      <c r="I489" s="38"/>
    </row>
    <row r="490" spans="1:9" s="22" customFormat="1" ht="38.25" hidden="1" x14ac:dyDescent="0.25">
      <c r="A490" s="56" t="s">
        <v>373</v>
      </c>
      <c r="B490" s="30" t="s">
        <v>119</v>
      </c>
      <c r="C490" s="30" t="s">
        <v>330</v>
      </c>
      <c r="D490" s="30" t="s">
        <v>123</v>
      </c>
      <c r="E490" s="30" t="s">
        <v>316</v>
      </c>
      <c r="F490" s="30"/>
      <c r="G490" s="38">
        <f>G493+G496</f>
        <v>0</v>
      </c>
      <c r="H490" s="38"/>
      <c r="I490" s="38"/>
    </row>
    <row r="491" spans="1:9" s="22" customFormat="1" ht="25.5" hidden="1" x14ac:dyDescent="0.25">
      <c r="A491" s="37" t="s">
        <v>317</v>
      </c>
      <c r="B491" s="30" t="s">
        <v>119</v>
      </c>
      <c r="C491" s="30" t="s">
        <v>330</v>
      </c>
      <c r="D491" s="30" t="s">
        <v>123</v>
      </c>
      <c r="E491" s="30" t="s">
        <v>319</v>
      </c>
      <c r="F491" s="30"/>
      <c r="G491" s="38">
        <f>G492</f>
        <v>0</v>
      </c>
      <c r="H491" s="38"/>
      <c r="I491" s="38"/>
    </row>
    <row r="492" spans="1:9" s="22" customFormat="1" hidden="1" x14ac:dyDescent="0.25">
      <c r="A492" s="37" t="s">
        <v>192</v>
      </c>
      <c r="B492" s="30" t="s">
        <v>119</v>
      </c>
      <c r="C492" s="30" t="s">
        <v>330</v>
      </c>
      <c r="D492" s="30" t="s">
        <v>123</v>
      </c>
      <c r="E492" s="30" t="s">
        <v>318</v>
      </c>
      <c r="F492" s="30"/>
      <c r="G492" s="38">
        <f>G493</f>
        <v>0</v>
      </c>
      <c r="H492" s="38"/>
      <c r="I492" s="38"/>
    </row>
    <row r="493" spans="1:9" s="22" customFormat="1" ht="25.5" hidden="1" x14ac:dyDescent="0.25">
      <c r="A493" s="37" t="s">
        <v>163</v>
      </c>
      <c r="B493" s="30" t="s">
        <v>119</v>
      </c>
      <c r="C493" s="30" t="s">
        <v>330</v>
      </c>
      <c r="D493" s="30" t="s">
        <v>123</v>
      </c>
      <c r="E493" s="30" t="s">
        <v>318</v>
      </c>
      <c r="F493" s="30" t="s">
        <v>147</v>
      </c>
      <c r="G493" s="38">
        <f>G494</f>
        <v>0</v>
      </c>
      <c r="H493" s="38"/>
      <c r="I493" s="38"/>
    </row>
    <row r="494" spans="1:9" s="22" customFormat="1" ht="25.5" hidden="1" x14ac:dyDescent="0.25">
      <c r="A494" s="39" t="s">
        <v>164</v>
      </c>
      <c r="B494" s="40">
        <v>650</v>
      </c>
      <c r="C494" s="30" t="s">
        <v>330</v>
      </c>
      <c r="D494" s="30" t="s">
        <v>123</v>
      </c>
      <c r="E494" s="30" t="s">
        <v>318</v>
      </c>
      <c r="F494" s="43">
        <v>240</v>
      </c>
      <c r="G494" s="47"/>
      <c r="H494" s="44"/>
      <c r="I494" s="44"/>
    </row>
    <row r="495" spans="1:9" s="22" customFormat="1" ht="25.5" hidden="1" x14ac:dyDescent="0.25">
      <c r="A495" s="56" t="s">
        <v>203</v>
      </c>
      <c r="B495" s="30" t="s">
        <v>119</v>
      </c>
      <c r="C495" s="30" t="s">
        <v>330</v>
      </c>
      <c r="D495" s="30" t="s">
        <v>123</v>
      </c>
      <c r="E495" s="30" t="s">
        <v>311</v>
      </c>
      <c r="F495" s="30" t="s">
        <v>153</v>
      </c>
      <c r="G495" s="38">
        <v>50000</v>
      </c>
      <c r="H495" s="31"/>
      <c r="I495" s="38"/>
    </row>
    <row r="496" spans="1:9" s="22" customFormat="1" ht="140.25" hidden="1" x14ac:dyDescent="0.25">
      <c r="A496" s="91" t="s">
        <v>391</v>
      </c>
      <c r="B496" s="30" t="s">
        <v>119</v>
      </c>
      <c r="C496" s="30" t="s">
        <v>330</v>
      </c>
      <c r="D496" s="30" t="s">
        <v>123</v>
      </c>
      <c r="E496" s="30" t="s">
        <v>392</v>
      </c>
      <c r="F496" s="30"/>
      <c r="G496" s="38">
        <f>G497</f>
        <v>0</v>
      </c>
      <c r="H496" s="38">
        <f>G496</f>
        <v>0</v>
      </c>
      <c r="I496" s="38"/>
    </row>
    <row r="497" spans="1:11" s="22" customFormat="1" hidden="1" x14ac:dyDescent="0.25">
      <c r="A497" s="37" t="s">
        <v>393</v>
      </c>
      <c r="B497" s="30" t="s">
        <v>119</v>
      </c>
      <c r="C497" s="30" t="s">
        <v>330</v>
      </c>
      <c r="D497" s="30" t="s">
        <v>123</v>
      </c>
      <c r="E497" s="30" t="s">
        <v>392</v>
      </c>
      <c r="F497" s="30" t="s">
        <v>221</v>
      </c>
      <c r="G497" s="38">
        <f>G498</f>
        <v>0</v>
      </c>
      <c r="H497" s="38">
        <f>G497</f>
        <v>0</v>
      </c>
      <c r="I497" s="38"/>
    </row>
    <row r="498" spans="1:11" s="22" customFormat="1" hidden="1" x14ac:dyDescent="0.25">
      <c r="A498" s="37" t="s">
        <v>222</v>
      </c>
      <c r="B498" s="40">
        <v>650</v>
      </c>
      <c r="C498" s="30" t="s">
        <v>330</v>
      </c>
      <c r="D498" s="30" t="s">
        <v>123</v>
      </c>
      <c r="E498" s="30" t="s">
        <v>392</v>
      </c>
      <c r="F498" s="30" t="s">
        <v>394</v>
      </c>
      <c r="G498" s="47"/>
      <c r="H498" s="44">
        <f>G498</f>
        <v>0</v>
      </c>
      <c r="I498" s="44"/>
    </row>
    <row r="499" spans="1:11" s="22" customFormat="1" x14ac:dyDescent="0.25">
      <c r="A499" s="35" t="s">
        <v>395</v>
      </c>
      <c r="B499" s="36" t="s">
        <v>119</v>
      </c>
      <c r="C499" s="36" t="s">
        <v>330</v>
      </c>
      <c r="D499" s="36" t="s">
        <v>254</v>
      </c>
      <c r="E499" s="36"/>
      <c r="F499" s="36"/>
      <c r="G499" s="31">
        <f>G500+G566+G588+G542+G510+G506+G518</f>
        <v>15899439.790000001</v>
      </c>
      <c r="H499" s="31"/>
      <c r="I499" s="31"/>
    </row>
    <row r="500" spans="1:11" s="22" customFormat="1" hidden="1" x14ac:dyDescent="0.25">
      <c r="A500" s="39" t="s">
        <v>396</v>
      </c>
      <c r="B500" s="57" t="s">
        <v>119</v>
      </c>
      <c r="C500" s="30" t="s">
        <v>330</v>
      </c>
      <c r="D500" s="30" t="s">
        <v>254</v>
      </c>
      <c r="E500" s="30" t="s">
        <v>397</v>
      </c>
      <c r="F500" s="43" t="s">
        <v>149</v>
      </c>
      <c r="G500" s="49"/>
      <c r="H500" s="50" t="s">
        <v>149</v>
      </c>
      <c r="I500" s="50" t="s">
        <v>149</v>
      </c>
    </row>
    <row r="501" spans="1:11" s="22" customFormat="1" hidden="1" x14ac:dyDescent="0.25">
      <c r="A501" s="39" t="s">
        <v>398</v>
      </c>
      <c r="B501" s="57" t="s">
        <v>119</v>
      </c>
      <c r="C501" s="30" t="s">
        <v>330</v>
      </c>
      <c r="D501" s="30" t="s">
        <v>254</v>
      </c>
      <c r="E501" s="30" t="s">
        <v>397</v>
      </c>
      <c r="F501" s="43" t="s">
        <v>149</v>
      </c>
      <c r="G501" s="49"/>
      <c r="H501" s="50" t="s">
        <v>149</v>
      </c>
      <c r="I501" s="50" t="s">
        <v>149</v>
      </c>
    </row>
    <row r="502" spans="1:11" s="22" customFormat="1" ht="25.5" hidden="1" x14ac:dyDescent="0.25">
      <c r="A502" s="37" t="s">
        <v>163</v>
      </c>
      <c r="B502" s="30" t="s">
        <v>119</v>
      </c>
      <c r="C502" s="30" t="s">
        <v>330</v>
      </c>
      <c r="D502" s="30" t="s">
        <v>254</v>
      </c>
      <c r="E502" s="30" t="s">
        <v>397</v>
      </c>
      <c r="F502" s="30" t="s">
        <v>147</v>
      </c>
      <c r="G502" s="38"/>
      <c r="H502" s="38"/>
      <c r="I502" s="87"/>
    </row>
    <row r="503" spans="1:11" s="22" customFormat="1" ht="25.5" hidden="1" x14ac:dyDescent="0.25">
      <c r="A503" s="39" t="s">
        <v>164</v>
      </c>
      <c r="B503" s="40">
        <v>650</v>
      </c>
      <c r="C503" s="30" t="s">
        <v>330</v>
      </c>
      <c r="D503" s="30" t="s">
        <v>254</v>
      </c>
      <c r="E503" s="30" t="s">
        <v>397</v>
      </c>
      <c r="F503" s="43">
        <v>240</v>
      </c>
      <c r="G503" s="44"/>
      <c r="H503" s="44"/>
      <c r="I503" s="46" t="s">
        <v>149</v>
      </c>
    </row>
    <row r="504" spans="1:11" s="22" customFormat="1" ht="25.5" hidden="1" x14ac:dyDescent="0.25">
      <c r="A504" s="56" t="s">
        <v>203</v>
      </c>
      <c r="B504" s="30" t="s">
        <v>119</v>
      </c>
      <c r="C504" s="30" t="s">
        <v>330</v>
      </c>
      <c r="D504" s="30" t="s">
        <v>254</v>
      </c>
      <c r="E504" s="30" t="s">
        <v>397</v>
      </c>
      <c r="F504" s="30" t="s">
        <v>153</v>
      </c>
      <c r="G504" s="38"/>
      <c r="H504" s="38"/>
      <c r="I504" s="87"/>
    </row>
    <row r="505" spans="1:11" s="22" customFormat="1" ht="51" hidden="1" x14ac:dyDescent="0.25">
      <c r="A505" s="56" t="s">
        <v>399</v>
      </c>
      <c r="B505" s="30" t="s">
        <v>119</v>
      </c>
      <c r="C505" s="30" t="s">
        <v>330</v>
      </c>
      <c r="D505" s="30" t="s">
        <v>254</v>
      </c>
      <c r="E505" s="30" t="s">
        <v>397</v>
      </c>
      <c r="F505" s="30" t="s">
        <v>400</v>
      </c>
      <c r="G505" s="38"/>
      <c r="H505" s="38"/>
      <c r="I505" s="38"/>
    </row>
    <row r="506" spans="1:11" s="52" customFormat="1" ht="38.25" hidden="1" x14ac:dyDescent="0.2">
      <c r="A506" s="39" t="s">
        <v>401</v>
      </c>
      <c r="B506" s="40">
        <v>650</v>
      </c>
      <c r="C506" s="30" t="s">
        <v>330</v>
      </c>
      <c r="D506" s="30" t="s">
        <v>254</v>
      </c>
      <c r="E506" s="42">
        <v>700000</v>
      </c>
      <c r="F506" s="43" t="s">
        <v>149</v>
      </c>
      <c r="G506" s="47">
        <f>G508+G567</f>
        <v>0</v>
      </c>
      <c r="H506" s="85"/>
      <c r="I506" s="86"/>
    </row>
    <row r="507" spans="1:11" s="52" customFormat="1" ht="63.75" hidden="1" x14ac:dyDescent="0.2">
      <c r="A507" s="37" t="s">
        <v>128</v>
      </c>
      <c r="B507" s="30" t="s">
        <v>119</v>
      </c>
      <c r="C507" s="30" t="s">
        <v>330</v>
      </c>
      <c r="D507" s="30" t="s">
        <v>254</v>
      </c>
      <c r="E507" s="92">
        <v>702151</v>
      </c>
      <c r="F507" s="30" t="s">
        <v>129</v>
      </c>
      <c r="G507" s="38">
        <f>G508</f>
        <v>0</v>
      </c>
      <c r="H507" s="38"/>
      <c r="I507" s="38"/>
      <c r="J507" s="58"/>
      <c r="K507" s="58"/>
    </row>
    <row r="508" spans="1:11" s="52" customFormat="1" ht="25.5" hidden="1" x14ac:dyDescent="0.2">
      <c r="A508" s="59" t="s">
        <v>402</v>
      </c>
      <c r="B508" s="30" t="s">
        <v>119</v>
      </c>
      <c r="C508" s="30" t="s">
        <v>330</v>
      </c>
      <c r="D508" s="30" t="s">
        <v>254</v>
      </c>
      <c r="E508" s="92">
        <v>702151</v>
      </c>
      <c r="F508" s="30" t="s">
        <v>403</v>
      </c>
      <c r="G508" s="38">
        <f>G509</f>
        <v>0</v>
      </c>
      <c r="H508" s="38"/>
      <c r="I508" s="38"/>
      <c r="J508" s="58"/>
      <c r="K508" s="58"/>
    </row>
    <row r="509" spans="1:11" s="52" customFormat="1" ht="12.75" hidden="1" x14ac:dyDescent="0.2">
      <c r="A509" s="87" t="s">
        <v>314</v>
      </c>
      <c r="B509" s="57" t="s">
        <v>119</v>
      </c>
      <c r="C509" s="30" t="s">
        <v>330</v>
      </c>
      <c r="D509" s="30" t="s">
        <v>254</v>
      </c>
      <c r="E509" s="92">
        <v>702151</v>
      </c>
      <c r="F509" s="57" t="s">
        <v>404</v>
      </c>
      <c r="G509" s="88"/>
      <c r="H509" s="38"/>
      <c r="I509" s="38"/>
      <c r="J509" s="58"/>
      <c r="K509" s="58"/>
    </row>
    <row r="510" spans="1:11" s="22" customFormat="1" ht="38.25" x14ac:dyDescent="0.25">
      <c r="A510" s="39" t="s">
        <v>335</v>
      </c>
      <c r="B510" s="57" t="s">
        <v>119</v>
      </c>
      <c r="C510" s="30" t="s">
        <v>330</v>
      </c>
      <c r="D510" s="30" t="s">
        <v>254</v>
      </c>
      <c r="E510" s="42">
        <v>1800000000</v>
      </c>
      <c r="F510" s="30"/>
      <c r="G510" s="38">
        <f>G512+G583+G587+G594</f>
        <v>2500000</v>
      </c>
      <c r="H510" s="38"/>
      <c r="I510" s="38"/>
    </row>
    <row r="511" spans="1:11" s="22" customFormat="1" ht="25.5" x14ac:dyDescent="0.25">
      <c r="A511" s="39" t="s">
        <v>336</v>
      </c>
      <c r="B511" s="30" t="s">
        <v>119</v>
      </c>
      <c r="C511" s="30" t="s">
        <v>330</v>
      </c>
      <c r="D511" s="30" t="s">
        <v>254</v>
      </c>
      <c r="E511" s="42">
        <v>1800100000</v>
      </c>
      <c r="F511" s="30"/>
      <c r="G511" s="38">
        <f>G512</f>
        <v>2500000</v>
      </c>
      <c r="H511" s="38"/>
      <c r="I511" s="38"/>
    </row>
    <row r="512" spans="1:11" s="22" customFormat="1" x14ac:dyDescent="0.25">
      <c r="A512" s="39" t="s">
        <v>192</v>
      </c>
      <c r="B512" s="30" t="s">
        <v>119</v>
      </c>
      <c r="C512" s="30" t="s">
        <v>330</v>
      </c>
      <c r="D512" s="30" t="s">
        <v>254</v>
      </c>
      <c r="E512" s="42">
        <v>1800199990</v>
      </c>
      <c r="F512" s="30"/>
      <c r="G512" s="38">
        <f>G513+G515</f>
        <v>2500000</v>
      </c>
      <c r="H512" s="38"/>
      <c r="I512" s="38"/>
    </row>
    <row r="513" spans="1:9" s="22" customFormat="1" ht="25.5" x14ac:dyDescent="0.25">
      <c r="A513" s="37" t="s">
        <v>163</v>
      </c>
      <c r="B513" s="30" t="s">
        <v>119</v>
      </c>
      <c r="C513" s="30" t="s">
        <v>330</v>
      </c>
      <c r="D513" s="30" t="s">
        <v>254</v>
      </c>
      <c r="E513" s="42">
        <v>1800199990</v>
      </c>
      <c r="F513" s="30" t="s">
        <v>147</v>
      </c>
      <c r="G513" s="38">
        <f>G514</f>
        <v>2170000</v>
      </c>
      <c r="H513" s="38"/>
      <c r="I513" s="38"/>
    </row>
    <row r="514" spans="1:9" s="22" customFormat="1" ht="25.5" x14ac:dyDescent="0.25">
      <c r="A514" s="39" t="s">
        <v>164</v>
      </c>
      <c r="B514" s="40">
        <v>650</v>
      </c>
      <c r="C514" s="30" t="s">
        <v>330</v>
      </c>
      <c r="D514" s="30" t="s">
        <v>254</v>
      </c>
      <c r="E514" s="42">
        <v>1800199990</v>
      </c>
      <c r="F514" s="43">
        <v>240</v>
      </c>
      <c r="G514" s="47">
        <f>2500000-330000</f>
        <v>2170000</v>
      </c>
      <c r="H514" s="44"/>
      <c r="I514" s="44"/>
    </row>
    <row r="515" spans="1:9" s="22" customFormat="1" x14ac:dyDescent="0.25">
      <c r="A515" s="39" t="s">
        <v>220</v>
      </c>
      <c r="B515" s="30" t="s">
        <v>119</v>
      </c>
      <c r="C515" s="30" t="s">
        <v>330</v>
      </c>
      <c r="D515" s="30" t="s">
        <v>254</v>
      </c>
      <c r="E515" s="42">
        <v>1800199990</v>
      </c>
      <c r="F515" s="30" t="s">
        <v>221</v>
      </c>
      <c r="G515" s="38">
        <f>G516</f>
        <v>330000</v>
      </c>
      <c r="H515" s="38"/>
      <c r="I515" s="38"/>
    </row>
    <row r="516" spans="1:9" s="22" customFormat="1" x14ac:dyDescent="0.25">
      <c r="A516" s="39" t="s">
        <v>222</v>
      </c>
      <c r="B516" s="30" t="s">
        <v>119</v>
      </c>
      <c r="C516" s="30" t="s">
        <v>330</v>
      </c>
      <c r="D516" s="30" t="s">
        <v>254</v>
      </c>
      <c r="E516" s="42">
        <v>1800199990</v>
      </c>
      <c r="F516" s="43">
        <v>540</v>
      </c>
      <c r="G516" s="47">
        <v>330000</v>
      </c>
      <c r="H516" s="44"/>
      <c r="I516" s="44"/>
    </row>
    <row r="517" spans="1:9" s="22" customFormat="1" hidden="1" x14ac:dyDescent="0.25">
      <c r="A517" s="56"/>
      <c r="B517" s="30"/>
      <c r="C517" s="30"/>
      <c r="D517" s="30"/>
      <c r="E517" s="42"/>
      <c r="F517" s="30"/>
      <c r="G517" s="38"/>
      <c r="H517" s="38"/>
      <c r="I517" s="38"/>
    </row>
    <row r="518" spans="1:9" s="22" customFormat="1" ht="25.5" x14ac:dyDescent="0.25">
      <c r="A518" s="56" t="s">
        <v>243</v>
      </c>
      <c r="B518" s="57" t="s">
        <v>119</v>
      </c>
      <c r="C518" s="30" t="s">
        <v>330</v>
      </c>
      <c r="D518" s="30" t="s">
        <v>254</v>
      </c>
      <c r="E518" s="30" t="s">
        <v>244</v>
      </c>
      <c r="F518" s="30"/>
      <c r="G518" s="38">
        <f>G519</f>
        <v>100000</v>
      </c>
      <c r="H518" s="38"/>
      <c r="I518" s="38"/>
    </row>
    <row r="519" spans="1:9" s="22" customFormat="1" ht="25.5" x14ac:dyDescent="0.25">
      <c r="A519" s="37" t="s">
        <v>238</v>
      </c>
      <c r="B519" s="30" t="s">
        <v>119</v>
      </c>
      <c r="C519" s="30" t="s">
        <v>330</v>
      </c>
      <c r="D519" s="30" t="s">
        <v>254</v>
      </c>
      <c r="E519" s="30" t="s">
        <v>245</v>
      </c>
      <c r="F519" s="30"/>
      <c r="G519" s="38">
        <f>G520+G539+G536+G525+G528+G533</f>
        <v>100000</v>
      </c>
      <c r="H519" s="38"/>
      <c r="I519" s="38"/>
    </row>
    <row r="520" spans="1:9" s="22" customFormat="1" ht="25.5" hidden="1" x14ac:dyDescent="0.25">
      <c r="A520" s="37" t="s">
        <v>405</v>
      </c>
      <c r="B520" s="30" t="s">
        <v>119</v>
      </c>
      <c r="C520" s="30" t="s">
        <v>330</v>
      </c>
      <c r="D520" s="30" t="s">
        <v>254</v>
      </c>
      <c r="E520" s="30" t="s">
        <v>406</v>
      </c>
      <c r="F520" s="30"/>
      <c r="G520" s="38">
        <f>G521+G523</f>
        <v>0</v>
      </c>
      <c r="H520" s="38"/>
      <c r="I520" s="38"/>
    </row>
    <row r="521" spans="1:9" s="22" customFormat="1" ht="25.5" hidden="1" x14ac:dyDescent="0.25">
      <c r="A521" s="37" t="s">
        <v>163</v>
      </c>
      <c r="B521" s="30" t="s">
        <v>119</v>
      </c>
      <c r="C521" s="30" t="s">
        <v>330</v>
      </c>
      <c r="D521" s="30" t="s">
        <v>254</v>
      </c>
      <c r="E521" s="30" t="s">
        <v>406</v>
      </c>
      <c r="F521" s="30" t="s">
        <v>147</v>
      </c>
      <c r="G521" s="38">
        <f>G522</f>
        <v>0</v>
      </c>
      <c r="H521" s="38"/>
      <c r="I521" s="38"/>
    </row>
    <row r="522" spans="1:9" s="22" customFormat="1" ht="28.5" hidden="1" customHeight="1" x14ac:dyDescent="0.25">
      <c r="A522" s="39" t="s">
        <v>164</v>
      </c>
      <c r="B522" s="40">
        <v>650</v>
      </c>
      <c r="C522" s="30" t="s">
        <v>330</v>
      </c>
      <c r="D522" s="30" t="s">
        <v>254</v>
      </c>
      <c r="E522" s="30" t="s">
        <v>406</v>
      </c>
      <c r="F522" s="43">
        <v>240</v>
      </c>
      <c r="G522" s="47"/>
      <c r="H522" s="44"/>
      <c r="I522" s="44"/>
    </row>
    <row r="523" spans="1:9" s="22" customFormat="1" ht="51" hidden="1" x14ac:dyDescent="0.25">
      <c r="A523" s="39" t="s">
        <v>210</v>
      </c>
      <c r="B523" s="30" t="s">
        <v>119</v>
      </c>
      <c r="C523" s="30" t="s">
        <v>330</v>
      </c>
      <c r="D523" s="30" t="s">
        <v>254</v>
      </c>
      <c r="E523" s="30" t="s">
        <v>406</v>
      </c>
      <c r="F523" s="30" t="s">
        <v>211</v>
      </c>
      <c r="G523" s="38">
        <f>G524</f>
        <v>0</v>
      </c>
      <c r="H523" s="38"/>
      <c r="I523" s="38"/>
    </row>
    <row r="524" spans="1:9" s="22" customFormat="1" ht="28.5" hidden="1" customHeight="1" x14ac:dyDescent="0.25">
      <c r="A524" s="37" t="s">
        <v>212</v>
      </c>
      <c r="B524" s="40">
        <v>650</v>
      </c>
      <c r="C524" s="30" t="s">
        <v>330</v>
      </c>
      <c r="D524" s="30" t="s">
        <v>254</v>
      </c>
      <c r="E524" s="30" t="s">
        <v>406</v>
      </c>
      <c r="F524" s="43">
        <v>610</v>
      </c>
      <c r="G524" s="47"/>
      <c r="H524" s="44"/>
      <c r="I524" s="44"/>
    </row>
    <row r="525" spans="1:9" s="22" customFormat="1" ht="25.5" hidden="1" x14ac:dyDescent="0.25">
      <c r="A525" s="37" t="s">
        <v>407</v>
      </c>
      <c r="B525" s="30" t="s">
        <v>119</v>
      </c>
      <c r="C525" s="30" t="s">
        <v>330</v>
      </c>
      <c r="D525" s="30" t="s">
        <v>254</v>
      </c>
      <c r="E525" s="30" t="s">
        <v>408</v>
      </c>
      <c r="F525" s="30"/>
      <c r="G525" s="38">
        <f>G526</f>
        <v>0</v>
      </c>
      <c r="H525" s="38"/>
      <c r="I525" s="38"/>
    </row>
    <row r="526" spans="1:9" s="22" customFormat="1" ht="51" hidden="1" x14ac:dyDescent="0.25">
      <c r="A526" s="39" t="s">
        <v>210</v>
      </c>
      <c r="B526" s="30" t="s">
        <v>119</v>
      </c>
      <c r="C526" s="30" t="s">
        <v>330</v>
      </c>
      <c r="D526" s="30" t="s">
        <v>254</v>
      </c>
      <c r="E526" s="30" t="s">
        <v>408</v>
      </c>
      <c r="F526" s="30" t="s">
        <v>211</v>
      </c>
      <c r="G526" s="38">
        <f>G527</f>
        <v>0</v>
      </c>
      <c r="H526" s="38"/>
      <c r="I526" s="38"/>
    </row>
    <row r="527" spans="1:9" s="22" customFormat="1" hidden="1" x14ac:dyDescent="0.25">
      <c r="A527" s="37" t="s">
        <v>212</v>
      </c>
      <c r="B527" s="40">
        <v>650</v>
      </c>
      <c r="C527" s="30" t="s">
        <v>330</v>
      </c>
      <c r="D527" s="30" t="s">
        <v>254</v>
      </c>
      <c r="E527" s="30" t="s">
        <v>408</v>
      </c>
      <c r="F527" s="43">
        <v>610</v>
      </c>
      <c r="G527" s="47"/>
      <c r="H527" s="44"/>
      <c r="I527" s="44"/>
    </row>
    <row r="528" spans="1:9" s="22" customFormat="1" ht="25.5" hidden="1" x14ac:dyDescent="0.25">
      <c r="A528" s="37" t="s">
        <v>405</v>
      </c>
      <c r="B528" s="30" t="s">
        <v>119</v>
      </c>
      <c r="C528" s="30" t="s">
        <v>330</v>
      </c>
      <c r="D528" s="30" t="s">
        <v>254</v>
      </c>
      <c r="E528" s="30" t="s">
        <v>409</v>
      </c>
      <c r="F528" s="30"/>
      <c r="G528" s="38">
        <f>G529+G532</f>
        <v>0</v>
      </c>
      <c r="H528" s="38"/>
      <c r="I528" s="38"/>
    </row>
    <row r="529" spans="1:9" s="22" customFormat="1" ht="25.5" hidden="1" x14ac:dyDescent="0.25">
      <c r="A529" s="37" t="s">
        <v>163</v>
      </c>
      <c r="B529" s="30" t="s">
        <v>119</v>
      </c>
      <c r="C529" s="30" t="s">
        <v>330</v>
      </c>
      <c r="D529" s="30" t="s">
        <v>254</v>
      </c>
      <c r="E529" s="30" t="s">
        <v>409</v>
      </c>
      <c r="F529" s="30" t="s">
        <v>147</v>
      </c>
      <c r="G529" s="38">
        <f>G530</f>
        <v>0</v>
      </c>
      <c r="H529" s="38"/>
      <c r="I529" s="38"/>
    </row>
    <row r="530" spans="1:9" s="22" customFormat="1" ht="25.5" hidden="1" x14ac:dyDescent="0.25">
      <c r="A530" s="39" t="s">
        <v>164</v>
      </c>
      <c r="B530" s="40">
        <v>650</v>
      </c>
      <c r="C530" s="30" t="s">
        <v>330</v>
      </c>
      <c r="D530" s="30" t="s">
        <v>254</v>
      </c>
      <c r="E530" s="30" t="s">
        <v>409</v>
      </c>
      <c r="F530" s="43">
        <v>240</v>
      </c>
      <c r="G530" s="47"/>
      <c r="H530" s="44"/>
      <c r="I530" s="44"/>
    </row>
    <row r="531" spans="1:9" s="22" customFormat="1" ht="51" hidden="1" x14ac:dyDescent="0.25">
      <c r="A531" s="39" t="s">
        <v>210</v>
      </c>
      <c r="B531" s="30" t="s">
        <v>119</v>
      </c>
      <c r="C531" s="30" t="s">
        <v>330</v>
      </c>
      <c r="D531" s="30" t="s">
        <v>254</v>
      </c>
      <c r="E531" s="30" t="s">
        <v>409</v>
      </c>
      <c r="F531" s="30" t="s">
        <v>211</v>
      </c>
      <c r="G531" s="38">
        <f>G532</f>
        <v>0</v>
      </c>
      <c r="H531" s="38"/>
      <c r="I531" s="38"/>
    </row>
    <row r="532" spans="1:9" s="22" customFormat="1" hidden="1" x14ac:dyDescent="0.25">
      <c r="A532" s="37" t="s">
        <v>212</v>
      </c>
      <c r="B532" s="40">
        <v>650</v>
      </c>
      <c r="C532" s="30" t="s">
        <v>330</v>
      </c>
      <c r="D532" s="30" t="s">
        <v>254</v>
      </c>
      <c r="E532" s="30" t="s">
        <v>409</v>
      </c>
      <c r="F532" s="43">
        <v>610</v>
      </c>
      <c r="G532" s="47"/>
      <c r="H532" s="44"/>
      <c r="I532" s="44"/>
    </row>
    <row r="533" spans="1:9" s="22" customFormat="1" ht="25.5" hidden="1" x14ac:dyDescent="0.25">
      <c r="A533" s="37" t="s">
        <v>407</v>
      </c>
      <c r="B533" s="30" t="s">
        <v>119</v>
      </c>
      <c r="C533" s="30" t="s">
        <v>330</v>
      </c>
      <c r="D533" s="30" t="s">
        <v>254</v>
      </c>
      <c r="E533" s="30" t="s">
        <v>410</v>
      </c>
      <c r="F533" s="30"/>
      <c r="G533" s="38">
        <f>G534</f>
        <v>0</v>
      </c>
      <c r="H533" s="38"/>
      <c r="I533" s="38"/>
    </row>
    <row r="534" spans="1:9" s="22" customFormat="1" ht="51" hidden="1" x14ac:dyDescent="0.25">
      <c r="A534" s="39" t="s">
        <v>210</v>
      </c>
      <c r="B534" s="30" t="s">
        <v>119</v>
      </c>
      <c r="C534" s="30" t="s">
        <v>330</v>
      </c>
      <c r="D534" s="30" t="s">
        <v>254</v>
      </c>
      <c r="E534" s="30" t="s">
        <v>410</v>
      </c>
      <c r="F534" s="30" t="s">
        <v>211</v>
      </c>
      <c r="G534" s="38">
        <f>G535</f>
        <v>0</v>
      </c>
      <c r="H534" s="38"/>
      <c r="I534" s="38"/>
    </row>
    <row r="535" spans="1:9" s="22" customFormat="1" hidden="1" x14ac:dyDescent="0.25">
      <c r="A535" s="37" t="s">
        <v>212</v>
      </c>
      <c r="B535" s="40">
        <v>650</v>
      </c>
      <c r="C535" s="30" t="s">
        <v>330</v>
      </c>
      <c r="D535" s="30" t="s">
        <v>254</v>
      </c>
      <c r="E535" s="30" t="s">
        <v>410</v>
      </c>
      <c r="F535" s="43">
        <v>610</v>
      </c>
      <c r="G535" s="47"/>
      <c r="H535" s="44"/>
      <c r="I535" s="44"/>
    </row>
    <row r="536" spans="1:9" s="22" customFormat="1" x14ac:dyDescent="0.25">
      <c r="A536" s="39" t="s">
        <v>192</v>
      </c>
      <c r="B536" s="30" t="s">
        <v>119</v>
      </c>
      <c r="C536" s="30" t="s">
        <v>330</v>
      </c>
      <c r="D536" s="30" t="s">
        <v>254</v>
      </c>
      <c r="E536" s="42">
        <v>2500199990</v>
      </c>
      <c r="F536" s="30"/>
      <c r="G536" s="38">
        <f>G537</f>
        <v>100000</v>
      </c>
      <c r="H536" s="38"/>
      <c r="I536" s="38"/>
    </row>
    <row r="537" spans="1:9" s="22" customFormat="1" ht="25.5" x14ac:dyDescent="0.25">
      <c r="A537" s="37" t="s">
        <v>163</v>
      </c>
      <c r="B537" s="30" t="s">
        <v>119</v>
      </c>
      <c r="C537" s="30" t="s">
        <v>330</v>
      </c>
      <c r="D537" s="30" t="s">
        <v>254</v>
      </c>
      <c r="E537" s="42">
        <v>2500199990</v>
      </c>
      <c r="F537" s="30" t="s">
        <v>147</v>
      </c>
      <c r="G537" s="38">
        <f>G538</f>
        <v>100000</v>
      </c>
      <c r="H537" s="38"/>
      <c r="I537" s="38"/>
    </row>
    <row r="538" spans="1:9" s="22" customFormat="1" ht="25.5" x14ac:dyDescent="0.25">
      <c r="A538" s="39" t="s">
        <v>164</v>
      </c>
      <c r="B538" s="40">
        <v>650</v>
      </c>
      <c r="C538" s="30" t="s">
        <v>330</v>
      </c>
      <c r="D538" s="30" t="s">
        <v>254</v>
      </c>
      <c r="E538" s="42">
        <v>2500199990</v>
      </c>
      <c r="F538" s="43">
        <v>240</v>
      </c>
      <c r="G538" s="47">
        <v>100000</v>
      </c>
      <c r="H538" s="44"/>
      <c r="I538" s="44"/>
    </row>
    <row r="539" spans="1:9" s="22" customFormat="1" ht="25.5" hidden="1" x14ac:dyDescent="0.25">
      <c r="A539" s="37" t="s">
        <v>411</v>
      </c>
      <c r="B539" s="30" t="s">
        <v>119</v>
      </c>
      <c r="C539" s="30" t="s">
        <v>330</v>
      </c>
      <c r="D539" s="30" t="s">
        <v>254</v>
      </c>
      <c r="E539" s="30" t="s">
        <v>412</v>
      </c>
      <c r="F539" s="30"/>
      <c r="G539" s="38">
        <f>G540</f>
        <v>0</v>
      </c>
      <c r="H539" s="38"/>
      <c r="I539" s="38"/>
    </row>
    <row r="540" spans="1:9" s="22" customFormat="1" ht="25.5" hidden="1" x14ac:dyDescent="0.25">
      <c r="A540" s="37" t="s">
        <v>163</v>
      </c>
      <c r="B540" s="30" t="s">
        <v>119</v>
      </c>
      <c r="C540" s="30" t="s">
        <v>330</v>
      </c>
      <c r="D540" s="30" t="s">
        <v>254</v>
      </c>
      <c r="E540" s="30" t="s">
        <v>412</v>
      </c>
      <c r="F540" s="30" t="s">
        <v>147</v>
      </c>
      <c r="G540" s="38">
        <f>G541</f>
        <v>0</v>
      </c>
      <c r="H540" s="38"/>
      <c r="I540" s="38"/>
    </row>
    <row r="541" spans="1:9" s="22" customFormat="1" ht="25.5" hidden="1" x14ac:dyDescent="0.25">
      <c r="A541" s="39" t="s">
        <v>164</v>
      </c>
      <c r="B541" s="40">
        <v>650</v>
      </c>
      <c r="C541" s="30" t="s">
        <v>330</v>
      </c>
      <c r="D541" s="30" t="s">
        <v>254</v>
      </c>
      <c r="E541" s="30" t="s">
        <v>412</v>
      </c>
      <c r="F541" s="43">
        <v>240</v>
      </c>
      <c r="G541" s="47"/>
      <c r="H541" s="44"/>
      <c r="I541" s="44"/>
    </row>
    <row r="542" spans="1:9" s="22" customFormat="1" ht="38.25" x14ac:dyDescent="0.25">
      <c r="A542" s="56" t="s">
        <v>373</v>
      </c>
      <c r="B542" s="57" t="s">
        <v>119</v>
      </c>
      <c r="C542" s="30" t="s">
        <v>330</v>
      </c>
      <c r="D542" s="30" t="s">
        <v>254</v>
      </c>
      <c r="E542" s="30" t="s">
        <v>316</v>
      </c>
      <c r="F542" s="30"/>
      <c r="G542" s="38">
        <f>G543+G600+G604+G608</f>
        <v>13299439.790000001</v>
      </c>
      <c r="H542" s="38"/>
      <c r="I542" s="38"/>
    </row>
    <row r="543" spans="1:9" s="22" customFormat="1" ht="27.6" customHeight="1" x14ac:dyDescent="0.25">
      <c r="A543" s="37" t="s">
        <v>317</v>
      </c>
      <c r="B543" s="30" t="s">
        <v>119</v>
      </c>
      <c r="C543" s="30" t="s">
        <v>330</v>
      </c>
      <c r="D543" s="30" t="s">
        <v>254</v>
      </c>
      <c r="E543" s="30" t="s">
        <v>319</v>
      </c>
      <c r="F543" s="30"/>
      <c r="G543" s="38">
        <f>G544+G550+G557+G547</f>
        <v>11396284.470000001</v>
      </c>
      <c r="H543" s="38"/>
      <c r="I543" s="38"/>
    </row>
    <row r="544" spans="1:9" s="22" customFormat="1" ht="25.5" hidden="1" x14ac:dyDescent="0.25">
      <c r="A544" s="56" t="s">
        <v>208</v>
      </c>
      <c r="B544" s="40"/>
      <c r="C544" s="30" t="s">
        <v>330</v>
      </c>
      <c r="D544" s="30" t="s">
        <v>254</v>
      </c>
      <c r="E544" s="30" t="s">
        <v>413</v>
      </c>
      <c r="F544" s="43"/>
      <c r="G544" s="47">
        <f>G545</f>
        <v>0</v>
      </c>
      <c r="H544" s="44"/>
      <c r="I544" s="44"/>
    </row>
    <row r="545" spans="1:9" s="22" customFormat="1" ht="51" hidden="1" x14ac:dyDescent="0.25">
      <c r="A545" s="39" t="s">
        <v>210</v>
      </c>
      <c r="B545" s="40"/>
      <c r="C545" s="30" t="s">
        <v>330</v>
      </c>
      <c r="D545" s="30" t="s">
        <v>254</v>
      </c>
      <c r="E545" s="30" t="s">
        <v>413</v>
      </c>
      <c r="F545" s="43">
        <v>600</v>
      </c>
      <c r="G545" s="47">
        <f>G546</f>
        <v>0</v>
      </c>
      <c r="H545" s="44"/>
      <c r="I545" s="44"/>
    </row>
    <row r="546" spans="1:9" s="22" customFormat="1" hidden="1" x14ac:dyDescent="0.25">
      <c r="A546" s="37" t="s">
        <v>212</v>
      </c>
      <c r="B546" s="40"/>
      <c r="C546" s="30" t="s">
        <v>330</v>
      </c>
      <c r="D546" s="30" t="s">
        <v>254</v>
      </c>
      <c r="E546" s="30" t="s">
        <v>413</v>
      </c>
      <c r="F546" s="43">
        <v>610</v>
      </c>
      <c r="G546" s="47"/>
      <c r="H546" s="44"/>
      <c r="I546" s="44"/>
    </row>
    <row r="547" spans="1:9" s="22" customFormat="1" ht="38.25" hidden="1" x14ac:dyDescent="0.25">
      <c r="A547" s="37" t="s">
        <v>414</v>
      </c>
      <c r="B547" s="30" t="s">
        <v>119</v>
      </c>
      <c r="C547" s="30" t="s">
        <v>330</v>
      </c>
      <c r="D547" s="30" t="s">
        <v>254</v>
      </c>
      <c r="E547" s="30" t="s">
        <v>415</v>
      </c>
      <c r="F547" s="30"/>
      <c r="G547" s="38">
        <f>G548</f>
        <v>0</v>
      </c>
      <c r="H547" s="38"/>
      <c r="I547" s="38"/>
    </row>
    <row r="548" spans="1:9" s="22" customFormat="1" ht="25.5" hidden="1" x14ac:dyDescent="0.25">
      <c r="A548" s="37" t="s">
        <v>163</v>
      </c>
      <c r="B548" s="30" t="s">
        <v>119</v>
      </c>
      <c r="C548" s="30" t="s">
        <v>330</v>
      </c>
      <c r="D548" s="30" t="s">
        <v>254</v>
      </c>
      <c r="E548" s="30" t="s">
        <v>415</v>
      </c>
      <c r="F548" s="30" t="s">
        <v>147</v>
      </c>
      <c r="G548" s="38">
        <f>G549</f>
        <v>0</v>
      </c>
      <c r="H548" s="38"/>
      <c r="I548" s="38"/>
    </row>
    <row r="549" spans="1:9" s="22" customFormat="1" ht="25.5" hidden="1" x14ac:dyDescent="0.25">
      <c r="A549" s="39" t="s">
        <v>164</v>
      </c>
      <c r="B549" s="40">
        <v>650</v>
      </c>
      <c r="C549" s="30" t="s">
        <v>330</v>
      </c>
      <c r="D549" s="30" t="s">
        <v>254</v>
      </c>
      <c r="E549" s="30" t="s">
        <v>415</v>
      </c>
      <c r="F549" s="43">
        <v>240</v>
      </c>
      <c r="G549" s="47"/>
      <c r="H549" s="44"/>
      <c r="I549" s="44"/>
    </row>
    <row r="550" spans="1:9" s="22" customFormat="1" x14ac:dyDescent="0.25">
      <c r="A550" s="37" t="s">
        <v>192</v>
      </c>
      <c r="B550" s="30" t="s">
        <v>119</v>
      </c>
      <c r="C550" s="30" t="s">
        <v>330</v>
      </c>
      <c r="D550" s="30" t="s">
        <v>254</v>
      </c>
      <c r="E550" s="30" t="s">
        <v>318</v>
      </c>
      <c r="F550" s="30"/>
      <c r="G550" s="38">
        <f>G551+G564+G555+G554</f>
        <v>11396284.470000001</v>
      </c>
      <c r="H550" s="38"/>
      <c r="I550" s="38"/>
    </row>
    <row r="551" spans="1:9" s="22" customFormat="1" ht="25.5" x14ac:dyDescent="0.25">
      <c r="A551" s="37" t="s">
        <v>163</v>
      </c>
      <c r="B551" s="30" t="s">
        <v>119</v>
      </c>
      <c r="C551" s="30" t="s">
        <v>330</v>
      </c>
      <c r="D551" s="30" t="s">
        <v>254</v>
      </c>
      <c r="E551" s="30" t="s">
        <v>318</v>
      </c>
      <c r="F551" s="30" t="s">
        <v>147</v>
      </c>
      <c r="G551" s="38">
        <f>G552</f>
        <v>11396284.470000001</v>
      </c>
      <c r="H551" s="38"/>
      <c r="I551" s="38"/>
    </row>
    <row r="552" spans="1:9" s="22" customFormat="1" ht="25.5" x14ac:dyDescent="0.25">
      <c r="A552" s="39" t="s">
        <v>164</v>
      </c>
      <c r="B552" s="40">
        <v>650</v>
      </c>
      <c r="C552" s="30" t="s">
        <v>330</v>
      </c>
      <c r="D552" s="30" t="s">
        <v>254</v>
      </c>
      <c r="E552" s="30" t="s">
        <v>318</v>
      </c>
      <c r="F552" s="43">
        <v>240</v>
      </c>
      <c r="G552" s="47">
        <v>11396284.470000001</v>
      </c>
      <c r="H552" s="44"/>
      <c r="I552" s="44"/>
    </row>
    <row r="553" spans="1:9" s="22" customFormat="1" hidden="1" x14ac:dyDescent="0.25">
      <c r="A553" s="39" t="s">
        <v>220</v>
      </c>
      <c r="B553" s="30" t="s">
        <v>119</v>
      </c>
      <c r="C553" s="30" t="s">
        <v>330</v>
      </c>
      <c r="D553" s="30" t="s">
        <v>254</v>
      </c>
      <c r="E553" s="30" t="s">
        <v>318</v>
      </c>
      <c r="F553" s="30" t="s">
        <v>221</v>
      </c>
      <c r="G553" s="38">
        <f>G554</f>
        <v>0</v>
      </c>
      <c r="H553" s="38"/>
      <c r="I553" s="38"/>
    </row>
    <row r="554" spans="1:9" s="22" customFormat="1" hidden="1" x14ac:dyDescent="0.25">
      <c r="A554" s="39" t="s">
        <v>222</v>
      </c>
      <c r="B554" s="30" t="s">
        <v>119</v>
      </c>
      <c r="C554" s="30" t="s">
        <v>330</v>
      </c>
      <c r="D554" s="30" t="s">
        <v>254</v>
      </c>
      <c r="E554" s="30" t="s">
        <v>318</v>
      </c>
      <c r="F554" s="43">
        <v>540</v>
      </c>
      <c r="G554" s="47"/>
      <c r="H554" s="44"/>
      <c r="I554" s="44"/>
    </row>
    <row r="555" spans="1:9" s="22" customFormat="1" ht="51" hidden="1" x14ac:dyDescent="0.25">
      <c r="A555" s="39" t="s">
        <v>210</v>
      </c>
      <c r="B555" s="40"/>
      <c r="C555" s="30" t="s">
        <v>330</v>
      </c>
      <c r="D555" s="30" t="s">
        <v>254</v>
      </c>
      <c r="E555" s="30" t="s">
        <v>318</v>
      </c>
      <c r="F555" s="43">
        <v>600</v>
      </c>
      <c r="G555" s="47">
        <f>G556</f>
        <v>0</v>
      </c>
      <c r="H555" s="44"/>
      <c r="I555" s="44"/>
    </row>
    <row r="556" spans="1:9" s="22" customFormat="1" hidden="1" x14ac:dyDescent="0.25">
      <c r="A556" s="37" t="s">
        <v>212</v>
      </c>
      <c r="B556" s="40"/>
      <c r="C556" s="30" t="s">
        <v>330</v>
      </c>
      <c r="D556" s="30" t="s">
        <v>254</v>
      </c>
      <c r="E556" s="30" t="s">
        <v>318</v>
      </c>
      <c r="F556" s="43">
        <v>610</v>
      </c>
      <c r="G556" s="47"/>
      <c r="H556" s="44"/>
      <c r="I556" s="44"/>
    </row>
    <row r="557" spans="1:9" s="22" customFormat="1" ht="51" hidden="1" x14ac:dyDescent="0.25">
      <c r="A557" s="37" t="s">
        <v>416</v>
      </c>
      <c r="B557" s="30" t="s">
        <v>119</v>
      </c>
      <c r="C557" s="30" t="s">
        <v>330</v>
      </c>
      <c r="D557" s="30" t="s">
        <v>254</v>
      </c>
      <c r="E557" s="30" t="s">
        <v>417</v>
      </c>
      <c r="F557" s="30"/>
      <c r="G557" s="38">
        <f>G558+G564</f>
        <v>0</v>
      </c>
      <c r="H557" s="38"/>
      <c r="I557" s="38"/>
    </row>
    <row r="558" spans="1:9" s="22" customFormat="1" ht="25.5" hidden="1" x14ac:dyDescent="0.25">
      <c r="A558" s="37" t="s">
        <v>163</v>
      </c>
      <c r="B558" s="30" t="s">
        <v>119</v>
      </c>
      <c r="C558" s="30" t="s">
        <v>330</v>
      </c>
      <c r="D558" s="30" t="s">
        <v>254</v>
      </c>
      <c r="E558" s="30" t="s">
        <v>417</v>
      </c>
      <c r="F558" s="30" t="s">
        <v>147</v>
      </c>
      <c r="G558" s="38">
        <f>G559</f>
        <v>0</v>
      </c>
      <c r="H558" s="38"/>
      <c r="I558" s="38"/>
    </row>
    <row r="559" spans="1:9" s="22" customFormat="1" ht="25.5" hidden="1" x14ac:dyDescent="0.25">
      <c r="A559" s="39" t="s">
        <v>164</v>
      </c>
      <c r="B559" s="40">
        <v>650</v>
      </c>
      <c r="C559" s="30" t="s">
        <v>330</v>
      </c>
      <c r="D559" s="30" t="s">
        <v>254</v>
      </c>
      <c r="E559" s="30" t="s">
        <v>417</v>
      </c>
      <c r="F559" s="43">
        <v>240</v>
      </c>
      <c r="G559" s="47"/>
      <c r="H559" s="44"/>
      <c r="I559" s="44"/>
    </row>
    <row r="560" spans="1:9" s="22" customFormat="1" ht="63.75" hidden="1" x14ac:dyDescent="0.25">
      <c r="A560" s="37" t="s">
        <v>418</v>
      </c>
      <c r="B560" s="30" t="s">
        <v>119</v>
      </c>
      <c r="C560" s="30" t="s">
        <v>330</v>
      </c>
      <c r="D560" s="30" t="s">
        <v>254</v>
      </c>
      <c r="E560" s="30" t="s">
        <v>419</v>
      </c>
      <c r="F560" s="30"/>
      <c r="G560" s="38">
        <f>G561+G567</f>
        <v>0</v>
      </c>
      <c r="H560" s="38"/>
      <c r="I560" s="38"/>
    </row>
    <row r="561" spans="1:9" s="22" customFormat="1" ht="25.5" hidden="1" x14ac:dyDescent="0.25">
      <c r="A561" s="37" t="s">
        <v>163</v>
      </c>
      <c r="B561" s="30" t="s">
        <v>119</v>
      </c>
      <c r="C561" s="30" t="s">
        <v>330</v>
      </c>
      <c r="D561" s="30" t="s">
        <v>254</v>
      </c>
      <c r="E561" s="30" t="s">
        <v>419</v>
      </c>
      <c r="F561" s="30" t="s">
        <v>147</v>
      </c>
      <c r="G561" s="38">
        <f>G562</f>
        <v>0</v>
      </c>
      <c r="H561" s="38"/>
      <c r="I561" s="38"/>
    </row>
    <row r="562" spans="1:9" s="22" customFormat="1" ht="25.5" hidden="1" x14ac:dyDescent="0.25">
      <c r="A562" s="39" t="s">
        <v>164</v>
      </c>
      <c r="B562" s="40">
        <v>650</v>
      </c>
      <c r="C562" s="30" t="s">
        <v>330</v>
      </c>
      <c r="D562" s="30" t="s">
        <v>254</v>
      </c>
      <c r="E562" s="30" t="s">
        <v>419</v>
      </c>
      <c r="F562" s="43">
        <v>240</v>
      </c>
      <c r="G562" s="47"/>
      <c r="H562" s="44"/>
      <c r="I562" s="44"/>
    </row>
    <row r="563" spans="1:9" s="22" customFormat="1" hidden="1" x14ac:dyDescent="0.25">
      <c r="A563" s="37"/>
      <c r="B563" s="30"/>
      <c r="C563" s="30"/>
      <c r="D563" s="30"/>
      <c r="E563" s="30"/>
      <c r="F563" s="30"/>
      <c r="G563" s="38"/>
      <c r="H563" s="38"/>
      <c r="I563" s="38"/>
    </row>
    <row r="564" spans="1:9" s="22" customFormat="1" ht="30" hidden="1" customHeight="1" x14ac:dyDescent="0.25">
      <c r="A564" s="59" t="s">
        <v>241</v>
      </c>
      <c r="B564" s="57" t="s">
        <v>119</v>
      </c>
      <c r="C564" s="30" t="s">
        <v>330</v>
      </c>
      <c r="D564" s="30" t="s">
        <v>254</v>
      </c>
      <c r="E564" s="30" t="s">
        <v>318</v>
      </c>
      <c r="F564" s="43">
        <v>600</v>
      </c>
      <c r="G564" s="47">
        <f>G565</f>
        <v>0</v>
      </c>
      <c r="H564" s="45"/>
      <c r="I564" s="46" t="s">
        <v>149</v>
      </c>
    </row>
    <row r="565" spans="1:9" s="22" customFormat="1" hidden="1" x14ac:dyDescent="0.25">
      <c r="A565" s="59" t="s">
        <v>212</v>
      </c>
      <c r="B565" s="30" t="s">
        <v>119</v>
      </c>
      <c r="C565" s="30" t="s">
        <v>330</v>
      </c>
      <c r="D565" s="30" t="s">
        <v>254</v>
      </c>
      <c r="E565" s="30" t="s">
        <v>318</v>
      </c>
      <c r="F565" s="30" t="s">
        <v>213</v>
      </c>
      <c r="G565" s="38"/>
      <c r="H565" s="38"/>
      <c r="I565" s="38"/>
    </row>
    <row r="566" spans="1:9" s="22" customFormat="1" hidden="1" x14ac:dyDescent="0.25">
      <c r="A566" s="56" t="s">
        <v>420</v>
      </c>
      <c r="B566" s="30" t="s">
        <v>119</v>
      </c>
      <c r="C566" s="30" t="s">
        <v>330</v>
      </c>
      <c r="D566" s="30" t="s">
        <v>254</v>
      </c>
      <c r="E566" s="30" t="s">
        <v>421</v>
      </c>
      <c r="F566" s="30"/>
      <c r="G566" s="38">
        <f>G567+G573+G577+G581</f>
        <v>0</v>
      </c>
      <c r="H566" s="38"/>
      <c r="I566" s="38"/>
    </row>
    <row r="567" spans="1:9" s="22" customFormat="1" hidden="1" x14ac:dyDescent="0.25">
      <c r="A567" s="37" t="s">
        <v>422</v>
      </c>
      <c r="B567" s="30" t="s">
        <v>119</v>
      </c>
      <c r="C567" s="30" t="s">
        <v>330</v>
      </c>
      <c r="D567" s="30" t="s">
        <v>254</v>
      </c>
      <c r="E567" s="30" t="s">
        <v>423</v>
      </c>
      <c r="F567" s="30"/>
      <c r="G567" s="38">
        <f>G568</f>
        <v>0</v>
      </c>
      <c r="H567" s="38"/>
      <c r="I567" s="38"/>
    </row>
    <row r="568" spans="1:9" s="22" customFormat="1" ht="25.5" hidden="1" x14ac:dyDescent="0.25">
      <c r="A568" s="37" t="s">
        <v>163</v>
      </c>
      <c r="B568" s="30" t="s">
        <v>119</v>
      </c>
      <c r="C568" s="30" t="s">
        <v>330</v>
      </c>
      <c r="D568" s="30" t="s">
        <v>254</v>
      </c>
      <c r="E568" s="30" t="s">
        <v>424</v>
      </c>
      <c r="F568" s="30" t="s">
        <v>129</v>
      </c>
      <c r="G568" s="38">
        <f>G569</f>
        <v>0</v>
      </c>
      <c r="H568" s="38"/>
      <c r="I568" s="38"/>
    </row>
    <row r="569" spans="1:9" s="22" customFormat="1" ht="26.25" hidden="1" x14ac:dyDescent="0.25">
      <c r="A569" s="59" t="s">
        <v>402</v>
      </c>
      <c r="B569" s="40">
        <v>650</v>
      </c>
      <c r="C569" s="30" t="s">
        <v>330</v>
      </c>
      <c r="D569" s="30" t="s">
        <v>254</v>
      </c>
      <c r="E569" s="30" t="s">
        <v>424</v>
      </c>
      <c r="F569" s="43">
        <v>110</v>
      </c>
      <c r="G569" s="47">
        <f>G570</f>
        <v>0</v>
      </c>
      <c r="H569" s="44"/>
      <c r="I569" s="44"/>
    </row>
    <row r="570" spans="1:9" s="22" customFormat="1" hidden="1" x14ac:dyDescent="0.25">
      <c r="A570" s="87" t="s">
        <v>314</v>
      </c>
      <c r="B570" s="30" t="s">
        <v>119</v>
      </c>
      <c r="C570" s="30" t="s">
        <v>330</v>
      </c>
      <c r="D570" s="30" t="s">
        <v>254</v>
      </c>
      <c r="E570" s="30" t="s">
        <v>424</v>
      </c>
      <c r="F570" s="30" t="s">
        <v>404</v>
      </c>
      <c r="G570" s="38"/>
      <c r="H570" s="38"/>
      <c r="I570" s="38"/>
    </row>
    <row r="571" spans="1:9" s="22" customFormat="1" ht="38.25" hidden="1" x14ac:dyDescent="0.25">
      <c r="A571" s="37" t="s">
        <v>425</v>
      </c>
      <c r="B571" s="30" t="s">
        <v>119</v>
      </c>
      <c r="C571" s="30" t="s">
        <v>330</v>
      </c>
      <c r="D571" s="30" t="s">
        <v>254</v>
      </c>
      <c r="E571" s="30" t="s">
        <v>426</v>
      </c>
      <c r="F571" s="30"/>
      <c r="G571" s="38">
        <f>SUM(G572)</f>
        <v>0</v>
      </c>
      <c r="H571" s="38"/>
      <c r="I571" s="38"/>
    </row>
    <row r="572" spans="1:9" s="22" customFormat="1" ht="25.5" hidden="1" x14ac:dyDescent="0.25">
      <c r="A572" s="37" t="s">
        <v>427</v>
      </c>
      <c r="B572" s="30" t="s">
        <v>119</v>
      </c>
      <c r="C572" s="30" t="s">
        <v>330</v>
      </c>
      <c r="D572" s="30" t="s">
        <v>254</v>
      </c>
      <c r="E572" s="30" t="s">
        <v>426</v>
      </c>
      <c r="F572" s="30" t="s">
        <v>153</v>
      </c>
      <c r="G572" s="38"/>
      <c r="H572" s="38"/>
      <c r="I572" s="38"/>
    </row>
    <row r="573" spans="1:9" s="22" customFormat="1" hidden="1" x14ac:dyDescent="0.25">
      <c r="A573" s="37" t="s">
        <v>428</v>
      </c>
      <c r="B573" s="30" t="s">
        <v>119</v>
      </c>
      <c r="C573" s="30" t="s">
        <v>330</v>
      </c>
      <c r="D573" s="30" t="s">
        <v>254</v>
      </c>
      <c r="E573" s="30" t="s">
        <v>429</v>
      </c>
      <c r="F573" s="30"/>
      <c r="G573" s="38">
        <f>G574</f>
        <v>0</v>
      </c>
      <c r="H573" s="38"/>
      <c r="I573" s="38"/>
    </row>
    <row r="574" spans="1:9" s="22" customFormat="1" ht="25.5" hidden="1" x14ac:dyDescent="0.25">
      <c r="A574" s="37" t="s">
        <v>163</v>
      </c>
      <c r="B574" s="30" t="s">
        <v>119</v>
      </c>
      <c r="C574" s="30" t="s">
        <v>330</v>
      </c>
      <c r="D574" s="30" t="s">
        <v>254</v>
      </c>
      <c r="E574" s="30" t="s">
        <v>429</v>
      </c>
      <c r="F574" s="30" t="s">
        <v>147</v>
      </c>
      <c r="G574" s="38">
        <f>G575</f>
        <v>0</v>
      </c>
      <c r="H574" s="38"/>
      <c r="I574" s="38"/>
    </row>
    <row r="575" spans="1:9" s="22" customFormat="1" ht="25.5" hidden="1" x14ac:dyDescent="0.25">
      <c r="A575" s="39" t="s">
        <v>164</v>
      </c>
      <c r="B575" s="40">
        <v>650</v>
      </c>
      <c r="C575" s="30" t="s">
        <v>330</v>
      </c>
      <c r="D575" s="30" t="s">
        <v>254</v>
      </c>
      <c r="E575" s="30" t="s">
        <v>429</v>
      </c>
      <c r="F575" s="43">
        <v>240</v>
      </c>
      <c r="G575" s="47">
        <f>G576</f>
        <v>0</v>
      </c>
      <c r="H575" s="44"/>
      <c r="I575" s="44"/>
    </row>
    <row r="576" spans="1:9" s="22" customFormat="1" ht="25.5" hidden="1" x14ac:dyDescent="0.25">
      <c r="A576" s="37" t="s">
        <v>203</v>
      </c>
      <c r="B576" s="30" t="s">
        <v>119</v>
      </c>
      <c r="C576" s="30" t="s">
        <v>330</v>
      </c>
      <c r="D576" s="30" t="s">
        <v>254</v>
      </c>
      <c r="E576" s="30" t="s">
        <v>429</v>
      </c>
      <c r="F576" s="30" t="s">
        <v>153</v>
      </c>
      <c r="G576" s="38"/>
      <c r="H576" s="38"/>
      <c r="I576" s="38"/>
    </row>
    <row r="577" spans="1:9" s="22" customFormat="1" hidden="1" x14ac:dyDescent="0.25">
      <c r="A577" s="37" t="s">
        <v>430</v>
      </c>
      <c r="B577" s="30" t="s">
        <v>119</v>
      </c>
      <c r="C577" s="30" t="s">
        <v>330</v>
      </c>
      <c r="D577" s="30" t="s">
        <v>254</v>
      </c>
      <c r="E577" s="30" t="s">
        <v>431</v>
      </c>
      <c r="F577" s="30"/>
      <c r="G577" s="38">
        <f>G578</f>
        <v>0</v>
      </c>
      <c r="H577" s="38"/>
      <c r="I577" s="38"/>
    </row>
    <row r="578" spans="1:9" s="22" customFormat="1" ht="25.5" hidden="1" x14ac:dyDescent="0.25">
      <c r="A578" s="37" t="s">
        <v>163</v>
      </c>
      <c r="B578" s="30" t="s">
        <v>119</v>
      </c>
      <c r="C578" s="30" t="s">
        <v>330</v>
      </c>
      <c r="D578" s="30" t="s">
        <v>254</v>
      </c>
      <c r="E578" s="30" t="s">
        <v>431</v>
      </c>
      <c r="F578" s="30" t="s">
        <v>147</v>
      </c>
      <c r="G578" s="38">
        <f>G579</f>
        <v>0</v>
      </c>
      <c r="H578" s="38"/>
      <c r="I578" s="38"/>
    </row>
    <row r="579" spans="1:9" s="22" customFormat="1" ht="25.5" hidden="1" x14ac:dyDescent="0.25">
      <c r="A579" s="39" t="s">
        <v>164</v>
      </c>
      <c r="B579" s="40">
        <v>650</v>
      </c>
      <c r="C579" s="30" t="s">
        <v>330</v>
      </c>
      <c r="D579" s="30" t="s">
        <v>254</v>
      </c>
      <c r="E579" s="30" t="s">
        <v>431</v>
      </c>
      <c r="F579" s="43">
        <v>240</v>
      </c>
      <c r="G579" s="47">
        <f>G580</f>
        <v>0</v>
      </c>
      <c r="H579" s="44"/>
      <c r="I579" s="44"/>
    </row>
    <row r="580" spans="1:9" s="22" customFormat="1" ht="25.5" hidden="1" x14ac:dyDescent="0.25">
      <c r="A580" s="37" t="s">
        <v>203</v>
      </c>
      <c r="B580" s="30" t="s">
        <v>119</v>
      </c>
      <c r="C580" s="30" t="s">
        <v>330</v>
      </c>
      <c r="D580" s="30" t="s">
        <v>254</v>
      </c>
      <c r="E580" s="30" t="s">
        <v>431</v>
      </c>
      <c r="F580" s="30" t="s">
        <v>153</v>
      </c>
      <c r="G580" s="38"/>
      <c r="H580" s="38"/>
      <c r="I580" s="38"/>
    </row>
    <row r="581" spans="1:9" s="22" customFormat="1" ht="25.5" hidden="1" x14ac:dyDescent="0.25">
      <c r="A581" s="37" t="s">
        <v>432</v>
      </c>
      <c r="B581" s="30" t="s">
        <v>119</v>
      </c>
      <c r="C581" s="30" t="s">
        <v>330</v>
      </c>
      <c r="D581" s="30" t="s">
        <v>254</v>
      </c>
      <c r="E581" s="30" t="s">
        <v>433</v>
      </c>
      <c r="F581" s="30"/>
      <c r="G581" s="38">
        <f>G585+G582</f>
        <v>0</v>
      </c>
      <c r="H581" s="38"/>
      <c r="I581" s="38"/>
    </row>
    <row r="582" spans="1:9" s="22" customFormat="1" ht="63.75" hidden="1" x14ac:dyDescent="0.25">
      <c r="A582" s="37" t="s">
        <v>434</v>
      </c>
      <c r="B582" s="30" t="s">
        <v>119</v>
      </c>
      <c r="C582" s="30" t="s">
        <v>330</v>
      </c>
      <c r="D582" s="30" t="s">
        <v>254</v>
      </c>
      <c r="E582" s="30" t="s">
        <v>433</v>
      </c>
      <c r="F582" s="30" t="s">
        <v>129</v>
      </c>
      <c r="G582" s="38">
        <f>G583</f>
        <v>0</v>
      </c>
      <c r="H582" s="38"/>
      <c r="I582" s="38"/>
    </row>
    <row r="583" spans="1:9" s="22" customFormat="1" hidden="1" x14ac:dyDescent="0.25">
      <c r="A583" s="87" t="s">
        <v>402</v>
      </c>
      <c r="B583" s="30" t="s">
        <v>119</v>
      </c>
      <c r="C583" s="30" t="s">
        <v>330</v>
      </c>
      <c r="D583" s="30" t="s">
        <v>254</v>
      </c>
      <c r="E583" s="30" t="s">
        <v>433</v>
      </c>
      <c r="F583" s="30" t="s">
        <v>403</v>
      </c>
      <c r="G583" s="38">
        <f>G584</f>
        <v>0</v>
      </c>
      <c r="H583" s="38"/>
      <c r="I583" s="38"/>
    </row>
    <row r="584" spans="1:9" s="22" customFormat="1" hidden="1" x14ac:dyDescent="0.25">
      <c r="A584" s="87" t="s">
        <v>314</v>
      </c>
      <c r="B584" s="57" t="s">
        <v>119</v>
      </c>
      <c r="C584" s="57" t="s">
        <v>330</v>
      </c>
      <c r="D584" s="57" t="s">
        <v>254</v>
      </c>
      <c r="E584" s="30" t="s">
        <v>433</v>
      </c>
      <c r="F584" s="57" t="s">
        <v>404</v>
      </c>
      <c r="G584" s="88"/>
      <c r="H584" s="38"/>
      <c r="I584" s="38"/>
    </row>
    <row r="585" spans="1:9" s="22" customFormat="1" ht="25.5" hidden="1" x14ac:dyDescent="0.25">
      <c r="A585" s="37" t="s">
        <v>163</v>
      </c>
      <c r="B585" s="30" t="s">
        <v>119</v>
      </c>
      <c r="C585" s="30" t="s">
        <v>330</v>
      </c>
      <c r="D585" s="30" t="s">
        <v>254</v>
      </c>
      <c r="E585" s="30" t="s">
        <v>433</v>
      </c>
      <c r="F585" s="30" t="s">
        <v>147</v>
      </c>
      <c r="G585" s="38">
        <f>G586</f>
        <v>0</v>
      </c>
      <c r="H585" s="38"/>
      <c r="I585" s="38"/>
    </row>
    <row r="586" spans="1:9" s="22" customFormat="1" ht="25.5" hidden="1" x14ac:dyDescent="0.25">
      <c r="A586" s="39" t="s">
        <v>164</v>
      </c>
      <c r="B586" s="40">
        <v>650</v>
      </c>
      <c r="C586" s="30" t="s">
        <v>330</v>
      </c>
      <c r="D586" s="30" t="s">
        <v>254</v>
      </c>
      <c r="E586" s="30" t="s">
        <v>433</v>
      </c>
      <c r="F586" s="43">
        <v>240</v>
      </c>
      <c r="G586" s="47">
        <f>G587</f>
        <v>0</v>
      </c>
      <c r="H586" s="44"/>
      <c r="I586" s="44"/>
    </row>
    <row r="587" spans="1:9" s="22" customFormat="1" ht="25.5" hidden="1" x14ac:dyDescent="0.25">
      <c r="A587" s="37" t="s">
        <v>203</v>
      </c>
      <c r="B587" s="30" t="s">
        <v>119</v>
      </c>
      <c r="C587" s="30" t="s">
        <v>330</v>
      </c>
      <c r="D587" s="30" t="s">
        <v>254</v>
      </c>
      <c r="E587" s="30" t="s">
        <v>433</v>
      </c>
      <c r="F587" s="30" t="s">
        <v>153</v>
      </c>
      <c r="G587" s="38"/>
      <c r="H587" s="38"/>
      <c r="I587" s="38"/>
    </row>
    <row r="588" spans="1:9" s="22" customFormat="1" hidden="1" x14ac:dyDescent="0.25">
      <c r="A588" s="37" t="s">
        <v>435</v>
      </c>
      <c r="B588" s="30" t="s">
        <v>119</v>
      </c>
      <c r="C588" s="30" t="s">
        <v>330</v>
      </c>
      <c r="D588" s="30" t="s">
        <v>254</v>
      </c>
      <c r="E588" s="30" t="s">
        <v>436</v>
      </c>
      <c r="F588" s="30"/>
      <c r="G588" s="38">
        <f>G589</f>
        <v>0</v>
      </c>
      <c r="H588" s="38"/>
      <c r="I588" s="38"/>
    </row>
    <row r="589" spans="1:9" s="22" customFormat="1" ht="25.5" hidden="1" x14ac:dyDescent="0.25">
      <c r="A589" s="37" t="s">
        <v>163</v>
      </c>
      <c r="B589" s="30" t="s">
        <v>119</v>
      </c>
      <c r="C589" s="30" t="s">
        <v>330</v>
      </c>
      <c r="D589" s="30" t="s">
        <v>254</v>
      </c>
      <c r="E589" s="30" t="s">
        <v>436</v>
      </c>
      <c r="F589" s="30" t="s">
        <v>147</v>
      </c>
      <c r="G589" s="38">
        <f>G590</f>
        <v>0</v>
      </c>
      <c r="H589" s="38"/>
      <c r="I589" s="38"/>
    </row>
    <row r="590" spans="1:9" s="22" customFormat="1" ht="25.5" hidden="1" x14ac:dyDescent="0.25">
      <c r="A590" s="39" t="s">
        <v>164</v>
      </c>
      <c r="B590" s="40">
        <v>650</v>
      </c>
      <c r="C590" s="30" t="s">
        <v>330</v>
      </c>
      <c r="D590" s="30" t="s">
        <v>254</v>
      </c>
      <c r="E590" s="30" t="s">
        <v>436</v>
      </c>
      <c r="F590" s="43">
        <v>240</v>
      </c>
      <c r="G590" s="47">
        <f>G591</f>
        <v>0</v>
      </c>
      <c r="H590" s="44"/>
      <c r="I590" s="44"/>
    </row>
    <row r="591" spans="1:9" s="22" customFormat="1" ht="25.5" hidden="1" x14ac:dyDescent="0.25">
      <c r="A591" s="37" t="s">
        <v>427</v>
      </c>
      <c r="B591" s="30" t="s">
        <v>119</v>
      </c>
      <c r="C591" s="30" t="s">
        <v>330</v>
      </c>
      <c r="D591" s="30" t="s">
        <v>254</v>
      </c>
      <c r="E591" s="30" t="s">
        <v>436</v>
      </c>
      <c r="F591" s="30" t="s">
        <v>153</v>
      </c>
      <c r="G591" s="38"/>
      <c r="H591" s="38"/>
      <c r="I591" s="38"/>
    </row>
    <row r="592" spans="1:9" s="22" customFormat="1" ht="38.25" hidden="1" x14ac:dyDescent="0.25">
      <c r="A592" s="37" t="s">
        <v>437</v>
      </c>
      <c r="B592" s="30" t="s">
        <v>119</v>
      </c>
      <c r="C592" s="30" t="s">
        <v>330</v>
      </c>
      <c r="D592" s="30" t="s">
        <v>254</v>
      </c>
      <c r="E592" s="30" t="s">
        <v>438</v>
      </c>
      <c r="F592" s="30"/>
      <c r="G592" s="38">
        <f>G593</f>
        <v>0</v>
      </c>
      <c r="H592" s="38"/>
      <c r="I592" s="38"/>
    </row>
    <row r="593" spans="1:9" s="22" customFormat="1" ht="25.5" hidden="1" x14ac:dyDescent="0.25">
      <c r="A593" s="37" t="s">
        <v>163</v>
      </c>
      <c r="B593" s="30" t="s">
        <v>119</v>
      </c>
      <c r="C593" s="30" t="s">
        <v>330</v>
      </c>
      <c r="D593" s="30" t="s">
        <v>254</v>
      </c>
      <c r="E593" s="30" t="s">
        <v>438</v>
      </c>
      <c r="F593" s="30" t="s">
        <v>147</v>
      </c>
      <c r="G593" s="38">
        <f>G594</f>
        <v>0</v>
      </c>
      <c r="H593" s="38"/>
      <c r="I593" s="38"/>
    </row>
    <row r="594" spans="1:9" s="22" customFormat="1" ht="25.5" hidden="1" x14ac:dyDescent="0.25">
      <c r="A594" s="39" t="s">
        <v>164</v>
      </c>
      <c r="B594" s="40">
        <v>650</v>
      </c>
      <c r="C594" s="30" t="s">
        <v>330</v>
      </c>
      <c r="D594" s="30" t="s">
        <v>254</v>
      </c>
      <c r="E594" s="30" t="s">
        <v>438</v>
      </c>
      <c r="F594" s="43">
        <v>240</v>
      </c>
      <c r="G594" s="47">
        <f>G595</f>
        <v>0</v>
      </c>
      <c r="H594" s="44"/>
      <c r="I594" s="44"/>
    </row>
    <row r="595" spans="1:9" s="22" customFormat="1" ht="25.5" hidden="1" x14ac:dyDescent="0.25">
      <c r="A595" s="37" t="s">
        <v>203</v>
      </c>
      <c r="B595" s="30" t="s">
        <v>119</v>
      </c>
      <c r="C595" s="30" t="s">
        <v>330</v>
      </c>
      <c r="D595" s="30" t="s">
        <v>254</v>
      </c>
      <c r="E595" s="30" t="s">
        <v>438</v>
      </c>
      <c r="F595" s="30" t="s">
        <v>153</v>
      </c>
      <c r="G595" s="38"/>
      <c r="H595" s="38"/>
      <c r="I595" s="38"/>
    </row>
    <row r="596" spans="1:9" s="22" customFormat="1" ht="51" hidden="1" x14ac:dyDescent="0.25">
      <c r="A596" s="56" t="s">
        <v>439</v>
      </c>
      <c r="B596" s="30" t="s">
        <v>119</v>
      </c>
      <c r="C596" s="30" t="s">
        <v>330</v>
      </c>
      <c r="D596" s="30" t="s">
        <v>254</v>
      </c>
      <c r="E596" s="30" t="s">
        <v>440</v>
      </c>
      <c r="F596" s="30"/>
      <c r="G596" s="38">
        <f>G597</f>
        <v>0</v>
      </c>
      <c r="H596" s="38"/>
      <c r="I596" s="38"/>
    </row>
    <row r="597" spans="1:9" s="22" customFormat="1" ht="25.5" hidden="1" x14ac:dyDescent="0.25">
      <c r="A597" s="37" t="s">
        <v>163</v>
      </c>
      <c r="B597" s="30" t="s">
        <v>119</v>
      </c>
      <c r="C597" s="30" t="s">
        <v>330</v>
      </c>
      <c r="D597" s="30" t="s">
        <v>254</v>
      </c>
      <c r="E597" s="30" t="s">
        <v>440</v>
      </c>
      <c r="F597" s="30" t="s">
        <v>211</v>
      </c>
      <c r="G597" s="38">
        <f>G598</f>
        <v>0</v>
      </c>
      <c r="H597" s="38"/>
      <c r="I597" s="38"/>
    </row>
    <row r="598" spans="1:9" s="22" customFormat="1" ht="25.5" hidden="1" x14ac:dyDescent="0.25">
      <c r="A598" s="39" t="s">
        <v>164</v>
      </c>
      <c r="B598" s="40">
        <v>650</v>
      </c>
      <c r="C598" s="30" t="s">
        <v>330</v>
      </c>
      <c r="D598" s="30" t="s">
        <v>254</v>
      </c>
      <c r="E598" s="30" t="s">
        <v>440</v>
      </c>
      <c r="F598" s="30" t="s">
        <v>213</v>
      </c>
      <c r="G598" s="47">
        <f>G599</f>
        <v>0</v>
      </c>
      <c r="H598" s="44"/>
      <c r="I598" s="44"/>
    </row>
    <row r="599" spans="1:9" s="22" customFormat="1" ht="25.5" hidden="1" x14ac:dyDescent="0.25">
      <c r="A599" s="37" t="s">
        <v>203</v>
      </c>
      <c r="B599" s="30" t="s">
        <v>119</v>
      </c>
      <c r="C599" s="30" t="s">
        <v>330</v>
      </c>
      <c r="D599" s="30" t="s">
        <v>254</v>
      </c>
      <c r="E599" s="30" t="s">
        <v>440</v>
      </c>
      <c r="F599" s="30" t="s">
        <v>219</v>
      </c>
      <c r="G599" s="38"/>
      <c r="H599" s="31"/>
      <c r="I599" s="38"/>
    </row>
    <row r="600" spans="1:9" s="22" customFormat="1" ht="38.25" customHeight="1" x14ac:dyDescent="0.25">
      <c r="A600" s="37" t="s">
        <v>441</v>
      </c>
      <c r="B600" s="30" t="s">
        <v>119</v>
      </c>
      <c r="C600" s="30" t="s">
        <v>330</v>
      </c>
      <c r="D600" s="30" t="s">
        <v>254</v>
      </c>
      <c r="E600" s="30" t="s">
        <v>442</v>
      </c>
      <c r="F600" s="30"/>
      <c r="G600" s="38">
        <f>G601</f>
        <v>1903155.32</v>
      </c>
      <c r="H600" s="38"/>
      <c r="I600" s="38"/>
    </row>
    <row r="601" spans="1:9" s="22" customFormat="1" ht="25.5" x14ac:dyDescent="0.25">
      <c r="A601" s="37" t="s">
        <v>443</v>
      </c>
      <c r="B601" s="30" t="s">
        <v>119</v>
      </c>
      <c r="C601" s="30" t="s">
        <v>330</v>
      </c>
      <c r="D601" s="30" t="s">
        <v>254</v>
      </c>
      <c r="E601" s="30" t="s">
        <v>444</v>
      </c>
      <c r="F601" s="30"/>
      <c r="G601" s="38">
        <f>G602+G567</f>
        <v>1903155.32</v>
      </c>
      <c r="H601" s="38"/>
      <c r="I601" s="38"/>
    </row>
    <row r="602" spans="1:9" s="22" customFormat="1" ht="25.5" x14ac:dyDescent="0.25">
      <c r="A602" s="37" t="s">
        <v>163</v>
      </c>
      <c r="B602" s="30" t="s">
        <v>119</v>
      </c>
      <c r="C602" s="30" t="s">
        <v>330</v>
      </c>
      <c r="D602" s="30" t="s">
        <v>254</v>
      </c>
      <c r="E602" s="30" t="s">
        <v>444</v>
      </c>
      <c r="F602" s="30" t="s">
        <v>147</v>
      </c>
      <c r="G602" s="38">
        <f>G603</f>
        <v>1903155.32</v>
      </c>
      <c r="H602" s="38"/>
      <c r="I602" s="38"/>
    </row>
    <row r="603" spans="1:9" s="22" customFormat="1" ht="26.25" customHeight="1" x14ac:dyDescent="0.25">
      <c r="A603" s="39" t="s">
        <v>164</v>
      </c>
      <c r="B603" s="40">
        <v>650</v>
      </c>
      <c r="C603" s="30" t="s">
        <v>330</v>
      </c>
      <c r="D603" s="30" t="s">
        <v>254</v>
      </c>
      <c r="E603" s="30" t="s">
        <v>444</v>
      </c>
      <c r="F603" s="43">
        <v>240</v>
      </c>
      <c r="G603" s="47">
        <v>1903155.32</v>
      </c>
      <c r="H603" s="44"/>
      <c r="I603" s="44"/>
    </row>
    <row r="604" spans="1:9" s="22" customFormat="1" ht="32.25" hidden="1" customHeight="1" x14ac:dyDescent="0.25">
      <c r="A604" s="37" t="s">
        <v>445</v>
      </c>
      <c r="B604" s="30" t="s">
        <v>119</v>
      </c>
      <c r="C604" s="30" t="s">
        <v>330</v>
      </c>
      <c r="D604" s="30" t="s">
        <v>254</v>
      </c>
      <c r="E604" s="30" t="s">
        <v>446</v>
      </c>
      <c r="F604" s="30"/>
      <c r="G604" s="38">
        <f>G605</f>
        <v>0</v>
      </c>
      <c r="H604" s="38"/>
      <c r="I604" s="38"/>
    </row>
    <row r="605" spans="1:9" s="22" customFormat="1" ht="51" hidden="1" x14ac:dyDescent="0.25">
      <c r="A605" s="37" t="s">
        <v>416</v>
      </c>
      <c r="B605" s="30" t="s">
        <v>119</v>
      </c>
      <c r="C605" s="30" t="s">
        <v>330</v>
      </c>
      <c r="D605" s="30" t="s">
        <v>254</v>
      </c>
      <c r="E605" s="30" t="s">
        <v>447</v>
      </c>
      <c r="F605" s="30"/>
      <c r="G605" s="38">
        <f>G606+G571</f>
        <v>0</v>
      </c>
      <c r="H605" s="38"/>
      <c r="I605" s="38"/>
    </row>
    <row r="606" spans="1:9" s="22" customFormat="1" ht="51" hidden="1" x14ac:dyDescent="0.25">
      <c r="A606" s="39" t="s">
        <v>210</v>
      </c>
      <c r="B606" s="30" t="s">
        <v>119</v>
      </c>
      <c r="C606" s="30" t="s">
        <v>330</v>
      </c>
      <c r="D606" s="30" t="s">
        <v>254</v>
      </c>
      <c r="E606" s="30" t="s">
        <v>447</v>
      </c>
      <c r="F606" s="43">
        <v>600</v>
      </c>
      <c r="G606" s="38">
        <f>G607</f>
        <v>0</v>
      </c>
      <c r="H606" s="38"/>
      <c r="I606" s="38"/>
    </row>
    <row r="607" spans="1:9" s="22" customFormat="1" ht="15.75" hidden="1" customHeight="1" x14ac:dyDescent="0.25">
      <c r="A607" s="37" t="s">
        <v>212</v>
      </c>
      <c r="B607" s="40">
        <v>650</v>
      </c>
      <c r="C607" s="30" t="s">
        <v>330</v>
      </c>
      <c r="D607" s="30" t="s">
        <v>254</v>
      </c>
      <c r="E607" s="30" t="s">
        <v>447</v>
      </c>
      <c r="F607" s="43">
        <v>610</v>
      </c>
      <c r="G607" s="47"/>
      <c r="H607" s="44"/>
      <c r="I607" s="44"/>
    </row>
    <row r="608" spans="1:9" s="22" customFormat="1" ht="32.25" hidden="1" customHeight="1" x14ac:dyDescent="0.25">
      <c r="A608" s="37" t="s">
        <v>445</v>
      </c>
      <c r="B608" s="30" t="s">
        <v>119</v>
      </c>
      <c r="C608" s="30" t="s">
        <v>330</v>
      </c>
      <c r="D608" s="30" t="s">
        <v>254</v>
      </c>
      <c r="E608" s="30" t="s">
        <v>448</v>
      </c>
      <c r="F608" s="30"/>
      <c r="G608" s="38">
        <f>G609</f>
        <v>0</v>
      </c>
      <c r="H608" s="38"/>
      <c r="I608" s="38"/>
    </row>
    <row r="609" spans="1:9" s="22" customFormat="1" ht="51" hidden="1" x14ac:dyDescent="0.25">
      <c r="A609" s="37" t="s">
        <v>416</v>
      </c>
      <c r="B609" s="30" t="s">
        <v>119</v>
      </c>
      <c r="C609" s="30" t="s">
        <v>330</v>
      </c>
      <c r="D609" s="30" t="s">
        <v>254</v>
      </c>
      <c r="E609" s="30" t="s">
        <v>449</v>
      </c>
      <c r="F609" s="30"/>
      <c r="G609" s="38">
        <f>G610+G575</f>
        <v>0</v>
      </c>
      <c r="H609" s="38"/>
      <c r="I609" s="38"/>
    </row>
    <row r="610" spans="1:9" s="22" customFormat="1" ht="51" hidden="1" x14ac:dyDescent="0.25">
      <c r="A610" s="39" t="s">
        <v>210</v>
      </c>
      <c r="B610" s="30" t="s">
        <v>119</v>
      </c>
      <c r="C610" s="30" t="s">
        <v>330</v>
      </c>
      <c r="D610" s="30" t="s">
        <v>254</v>
      </c>
      <c r="E610" s="30" t="s">
        <v>449</v>
      </c>
      <c r="F610" s="43">
        <v>600</v>
      </c>
      <c r="G610" s="38">
        <f>G611</f>
        <v>0</v>
      </c>
      <c r="H610" s="38"/>
      <c r="I610" s="38"/>
    </row>
    <row r="611" spans="1:9" s="22" customFormat="1" ht="15.75" hidden="1" customHeight="1" x14ac:dyDescent="0.25">
      <c r="A611" s="37" t="s">
        <v>212</v>
      </c>
      <c r="B611" s="40">
        <v>650</v>
      </c>
      <c r="C611" s="30" t="s">
        <v>330</v>
      </c>
      <c r="D611" s="30" t="s">
        <v>254</v>
      </c>
      <c r="E611" s="30" t="s">
        <v>449</v>
      </c>
      <c r="F611" s="43">
        <v>610</v>
      </c>
      <c r="G611" s="47"/>
      <c r="H611" s="44"/>
      <c r="I611" s="44"/>
    </row>
    <row r="612" spans="1:9" s="93" customFormat="1" ht="13.5" hidden="1" customHeight="1" x14ac:dyDescent="0.2">
      <c r="A612" s="35" t="s">
        <v>450</v>
      </c>
      <c r="B612" s="71"/>
      <c r="C612" s="36" t="s">
        <v>451</v>
      </c>
      <c r="D612" s="36"/>
      <c r="E612" s="36"/>
      <c r="F612" s="83"/>
      <c r="G612" s="84">
        <f t="shared" ref="G612:H617" si="5">G613</f>
        <v>0</v>
      </c>
      <c r="H612" s="84">
        <f t="shared" si="5"/>
        <v>0</v>
      </c>
      <c r="I612" s="75"/>
    </row>
    <row r="613" spans="1:9" s="22" customFormat="1" ht="13.5" hidden="1" customHeight="1" x14ac:dyDescent="0.25">
      <c r="A613" s="37" t="s">
        <v>452</v>
      </c>
      <c r="B613" s="40"/>
      <c r="C613" s="30" t="s">
        <v>451</v>
      </c>
      <c r="D613" s="30" t="s">
        <v>330</v>
      </c>
      <c r="E613" s="30"/>
      <c r="F613" s="43"/>
      <c r="G613" s="47">
        <f t="shared" si="5"/>
        <v>0</v>
      </c>
      <c r="H613" s="47">
        <f t="shared" si="5"/>
        <v>0</v>
      </c>
      <c r="I613" s="44"/>
    </row>
    <row r="614" spans="1:9" s="22" customFormat="1" hidden="1" x14ac:dyDescent="0.25">
      <c r="A614" s="53" t="s">
        <v>247</v>
      </c>
      <c r="B614" s="40"/>
      <c r="C614" s="30" t="s">
        <v>451</v>
      </c>
      <c r="D614" s="30" t="s">
        <v>330</v>
      </c>
      <c r="E614" s="30" t="s">
        <v>248</v>
      </c>
      <c r="F614" s="43"/>
      <c r="G614" s="47">
        <f t="shared" si="5"/>
        <v>0</v>
      </c>
      <c r="H614" s="47">
        <f t="shared" si="5"/>
        <v>0</v>
      </c>
      <c r="I614" s="44"/>
    </row>
    <row r="615" spans="1:9" s="22" customFormat="1" ht="26.25" hidden="1" x14ac:dyDescent="0.25">
      <c r="A615" s="55" t="s">
        <v>249</v>
      </c>
      <c r="B615" s="40"/>
      <c r="C615" s="30" t="s">
        <v>451</v>
      </c>
      <c r="D615" s="30" t="s">
        <v>330</v>
      </c>
      <c r="E615" s="30" t="s">
        <v>250</v>
      </c>
      <c r="F615" s="43"/>
      <c r="G615" s="47">
        <f t="shared" si="5"/>
        <v>0</v>
      </c>
      <c r="H615" s="47">
        <f t="shared" si="5"/>
        <v>0</v>
      </c>
      <c r="I615" s="44"/>
    </row>
    <row r="616" spans="1:9" s="22" customFormat="1" ht="38.25" hidden="1" customHeight="1" x14ac:dyDescent="0.25">
      <c r="A616" s="39" t="s">
        <v>453</v>
      </c>
      <c r="B616" s="57" t="s">
        <v>119</v>
      </c>
      <c r="C616" s="30" t="s">
        <v>451</v>
      </c>
      <c r="D616" s="30" t="s">
        <v>330</v>
      </c>
      <c r="E616" s="42">
        <v>4000184290</v>
      </c>
      <c r="F616" s="43"/>
      <c r="G616" s="47">
        <f t="shared" si="5"/>
        <v>0</v>
      </c>
      <c r="H616" s="47">
        <f t="shared" si="5"/>
        <v>0</v>
      </c>
      <c r="I616" s="44"/>
    </row>
    <row r="617" spans="1:9" s="22" customFormat="1" ht="25.5" hidden="1" customHeight="1" x14ac:dyDescent="0.25">
      <c r="A617" s="37" t="s">
        <v>163</v>
      </c>
      <c r="B617" s="30" t="s">
        <v>119</v>
      </c>
      <c r="C617" s="30" t="s">
        <v>451</v>
      </c>
      <c r="D617" s="30" t="s">
        <v>330</v>
      </c>
      <c r="E617" s="42">
        <v>4000184290</v>
      </c>
      <c r="F617" s="43">
        <v>200</v>
      </c>
      <c r="G617" s="47">
        <f t="shared" si="5"/>
        <v>0</v>
      </c>
      <c r="H617" s="47">
        <f t="shared" si="5"/>
        <v>0</v>
      </c>
      <c r="I617" s="44"/>
    </row>
    <row r="618" spans="1:9" s="22" customFormat="1" ht="25.5" hidden="1" x14ac:dyDescent="0.25">
      <c r="A618" s="39" t="s">
        <v>164</v>
      </c>
      <c r="B618" s="40">
        <v>650</v>
      </c>
      <c r="C618" s="30" t="s">
        <v>451</v>
      </c>
      <c r="D618" s="30" t="s">
        <v>330</v>
      </c>
      <c r="E618" s="42">
        <v>4000184290</v>
      </c>
      <c r="F618" s="43">
        <v>240</v>
      </c>
      <c r="G618" s="47"/>
      <c r="H618" s="47">
        <f>G618</f>
        <v>0</v>
      </c>
      <c r="I618" s="44"/>
    </row>
    <row r="619" spans="1:9" s="22" customFormat="1" ht="25.5" hidden="1" x14ac:dyDescent="0.25">
      <c r="A619" s="56" t="s">
        <v>208</v>
      </c>
      <c r="B619" s="30" t="s">
        <v>119</v>
      </c>
      <c r="C619" s="30" t="s">
        <v>140</v>
      </c>
      <c r="D619" s="30" t="s">
        <v>330</v>
      </c>
      <c r="E619" s="42">
        <v>1800100590</v>
      </c>
      <c r="F619" s="36"/>
      <c r="G619" s="31">
        <f>G620</f>
        <v>0</v>
      </c>
      <c r="H619" s="31"/>
      <c r="I619" s="31"/>
    </row>
    <row r="620" spans="1:9" s="22" customFormat="1" ht="51" hidden="1" x14ac:dyDescent="0.25">
      <c r="A620" s="39" t="s">
        <v>210</v>
      </c>
      <c r="B620" s="30" t="s">
        <v>119</v>
      </c>
      <c r="C620" s="30" t="s">
        <v>140</v>
      </c>
      <c r="D620" s="30" t="s">
        <v>330</v>
      </c>
      <c r="E620" s="42">
        <v>1800100590</v>
      </c>
      <c r="F620" s="36"/>
      <c r="G620" s="31">
        <f>G621</f>
        <v>0</v>
      </c>
      <c r="H620" s="31"/>
      <c r="I620" s="31"/>
    </row>
    <row r="621" spans="1:9" s="22" customFormat="1" hidden="1" x14ac:dyDescent="0.25">
      <c r="A621" s="37" t="s">
        <v>212</v>
      </c>
      <c r="B621" s="30" t="s">
        <v>119</v>
      </c>
      <c r="C621" s="30" t="s">
        <v>140</v>
      </c>
      <c r="D621" s="30" t="s">
        <v>330</v>
      </c>
      <c r="E621" s="42">
        <v>1800100590</v>
      </c>
      <c r="F621" s="43" t="s">
        <v>149</v>
      </c>
      <c r="G621" s="47">
        <f>G626</f>
        <v>0</v>
      </c>
      <c r="H621" s="49"/>
      <c r="I621" s="50" t="s">
        <v>149</v>
      </c>
    </row>
    <row r="622" spans="1:9" s="22" customFormat="1" ht="51" hidden="1" x14ac:dyDescent="0.25">
      <c r="A622" s="39" t="s">
        <v>331</v>
      </c>
      <c r="B622" s="57" t="s">
        <v>119</v>
      </c>
      <c r="C622" s="30" t="s">
        <v>140</v>
      </c>
      <c r="D622" s="30" t="s">
        <v>330</v>
      </c>
      <c r="E622" s="42">
        <v>1800182390</v>
      </c>
      <c r="F622" s="43" t="s">
        <v>149</v>
      </c>
      <c r="G622" s="47">
        <f>G623</f>
        <v>0</v>
      </c>
      <c r="H622" s="49"/>
      <c r="I622" s="50" t="s">
        <v>149</v>
      </c>
    </row>
    <row r="623" spans="1:9" s="22" customFormat="1" ht="25.5" hidden="1" x14ac:dyDescent="0.25">
      <c r="A623" s="37" t="s">
        <v>163</v>
      </c>
      <c r="B623" s="30" t="s">
        <v>119</v>
      </c>
      <c r="C623" s="30" t="s">
        <v>140</v>
      </c>
      <c r="D623" s="30" t="s">
        <v>330</v>
      </c>
      <c r="E623" s="42">
        <v>1800182390</v>
      </c>
      <c r="F623" s="30" t="s">
        <v>211</v>
      </c>
      <c r="G623" s="38">
        <f>G624</f>
        <v>0</v>
      </c>
      <c r="H623" s="38"/>
      <c r="I623" s="38"/>
    </row>
    <row r="624" spans="1:9" s="22" customFormat="1" ht="25.5" hidden="1" x14ac:dyDescent="0.25">
      <c r="A624" s="39" t="s">
        <v>164</v>
      </c>
      <c r="B624" s="40">
        <v>650</v>
      </c>
      <c r="C624" s="30" t="s">
        <v>140</v>
      </c>
      <c r="D624" s="30" t="s">
        <v>330</v>
      </c>
      <c r="E624" s="42">
        <v>1800182390</v>
      </c>
      <c r="F624" s="30" t="s">
        <v>213</v>
      </c>
      <c r="G624" s="38">
        <f>G625</f>
        <v>0</v>
      </c>
      <c r="H624" s="38"/>
      <c r="I624" s="38"/>
    </row>
    <row r="625" spans="1:9" s="22" customFormat="1" ht="38.25" hidden="1" x14ac:dyDescent="0.25">
      <c r="A625" s="37" t="s">
        <v>453</v>
      </c>
      <c r="B625" s="40"/>
      <c r="C625" s="30" t="s">
        <v>140</v>
      </c>
      <c r="D625" s="30" t="s">
        <v>330</v>
      </c>
      <c r="E625" s="30" t="s">
        <v>454</v>
      </c>
      <c r="F625" s="30" t="s">
        <v>219</v>
      </c>
      <c r="G625" s="38"/>
      <c r="H625" s="38"/>
      <c r="I625" s="38"/>
    </row>
    <row r="626" spans="1:9" s="22" customFormat="1" ht="25.5" hidden="1" x14ac:dyDescent="0.25">
      <c r="A626" s="37" t="s">
        <v>163</v>
      </c>
      <c r="B626" s="40"/>
      <c r="C626" s="30" t="s">
        <v>140</v>
      </c>
      <c r="D626" s="30" t="s">
        <v>330</v>
      </c>
      <c r="E626" s="30" t="s">
        <v>454</v>
      </c>
      <c r="F626" s="43" t="s">
        <v>149</v>
      </c>
      <c r="G626" s="47">
        <f>G629</f>
        <v>0</v>
      </c>
      <c r="H626" s="49"/>
      <c r="I626" s="50" t="s">
        <v>149</v>
      </c>
    </row>
    <row r="627" spans="1:9" s="22" customFormat="1" ht="25.5" hidden="1" x14ac:dyDescent="0.25">
      <c r="A627" s="39" t="s">
        <v>164</v>
      </c>
      <c r="B627" s="40"/>
      <c r="C627" s="30" t="s">
        <v>140</v>
      </c>
      <c r="D627" s="30" t="s">
        <v>330</v>
      </c>
      <c r="E627" s="30" t="s">
        <v>454</v>
      </c>
      <c r="F627" s="30" t="s">
        <v>403</v>
      </c>
      <c r="G627" s="38">
        <f>G628</f>
        <v>0</v>
      </c>
      <c r="H627" s="38"/>
      <c r="I627" s="38"/>
    </row>
    <row r="628" spans="1:9" s="22" customFormat="1" hidden="1" x14ac:dyDescent="0.25">
      <c r="A628" s="87" t="s">
        <v>314</v>
      </c>
      <c r="B628" s="57" t="s">
        <v>119</v>
      </c>
      <c r="C628" s="41">
        <v>7</v>
      </c>
      <c r="D628" s="41">
        <v>7</v>
      </c>
      <c r="E628" s="94">
        <v>702115</v>
      </c>
      <c r="F628" s="57" t="s">
        <v>404</v>
      </c>
      <c r="G628" s="88"/>
      <c r="H628" s="38"/>
      <c r="I628" s="38"/>
    </row>
    <row r="629" spans="1:9" s="22" customFormat="1" hidden="1" x14ac:dyDescent="0.25">
      <c r="A629" s="39" t="s">
        <v>192</v>
      </c>
      <c r="B629" s="40">
        <v>650</v>
      </c>
      <c r="C629" s="41">
        <v>7</v>
      </c>
      <c r="D629" s="41">
        <v>7</v>
      </c>
      <c r="E629" s="94" t="s">
        <v>455</v>
      </c>
      <c r="F629" s="43" t="s">
        <v>149</v>
      </c>
      <c r="G629" s="47">
        <f>G630+G633</f>
        <v>0</v>
      </c>
      <c r="H629" s="49"/>
      <c r="I629" s="50" t="s">
        <v>149</v>
      </c>
    </row>
    <row r="630" spans="1:9" s="22" customFormat="1" ht="25.5" hidden="1" x14ac:dyDescent="0.25">
      <c r="A630" s="37" t="s">
        <v>163</v>
      </c>
      <c r="B630" s="30" t="s">
        <v>119</v>
      </c>
      <c r="C630" s="41">
        <v>7</v>
      </c>
      <c r="D630" s="41">
        <v>7</v>
      </c>
      <c r="E630" s="94" t="s">
        <v>455</v>
      </c>
      <c r="F630" s="30" t="s">
        <v>147</v>
      </c>
      <c r="G630" s="38">
        <f>G631</f>
        <v>0</v>
      </c>
      <c r="H630" s="38"/>
      <c r="I630" s="38"/>
    </row>
    <row r="631" spans="1:9" s="22" customFormat="1" ht="25.5" hidden="1" x14ac:dyDescent="0.25">
      <c r="A631" s="39" t="s">
        <v>164</v>
      </c>
      <c r="B631" s="40">
        <v>650</v>
      </c>
      <c r="C631" s="41">
        <v>7</v>
      </c>
      <c r="D631" s="41">
        <v>7</v>
      </c>
      <c r="E631" s="94" t="s">
        <v>455</v>
      </c>
      <c r="F631" s="43">
        <v>240</v>
      </c>
      <c r="G631" s="47"/>
      <c r="H631" s="44"/>
      <c r="I631" s="44"/>
    </row>
    <row r="632" spans="1:9" s="22" customFormat="1" ht="25.5" hidden="1" x14ac:dyDescent="0.25">
      <c r="A632" s="37" t="s">
        <v>203</v>
      </c>
      <c r="B632" s="30" t="s">
        <v>119</v>
      </c>
      <c r="C632" s="41">
        <v>7</v>
      </c>
      <c r="D632" s="41">
        <v>7</v>
      </c>
      <c r="E632" s="94" t="s">
        <v>455</v>
      </c>
      <c r="F632" s="30" t="s">
        <v>153</v>
      </c>
      <c r="G632" s="38"/>
      <c r="H632" s="38"/>
      <c r="I632" s="38"/>
    </row>
    <row r="633" spans="1:9" s="22" customFormat="1" ht="39" hidden="1" x14ac:dyDescent="0.25">
      <c r="A633" s="59" t="s">
        <v>241</v>
      </c>
      <c r="B633" s="30" t="s">
        <v>119</v>
      </c>
      <c r="C633" s="30" t="s">
        <v>167</v>
      </c>
      <c r="D633" s="30" t="s">
        <v>167</v>
      </c>
      <c r="E633" s="94" t="s">
        <v>455</v>
      </c>
      <c r="F633" s="30" t="s">
        <v>211</v>
      </c>
      <c r="G633" s="38">
        <f>G634</f>
        <v>0</v>
      </c>
      <c r="H633" s="38"/>
      <c r="I633" s="38"/>
    </row>
    <row r="634" spans="1:9" s="22" customFormat="1" hidden="1" x14ac:dyDescent="0.25">
      <c r="A634" s="59" t="s">
        <v>212</v>
      </c>
      <c r="B634" s="30" t="s">
        <v>119</v>
      </c>
      <c r="C634" s="30" t="s">
        <v>167</v>
      </c>
      <c r="D634" s="30" t="s">
        <v>167</v>
      </c>
      <c r="E634" s="94" t="s">
        <v>455</v>
      </c>
      <c r="F634" s="30" t="s">
        <v>213</v>
      </c>
      <c r="G634" s="38"/>
      <c r="H634" s="38"/>
      <c r="I634" s="38"/>
    </row>
    <row r="635" spans="1:9" s="22" customFormat="1" ht="63.75" hidden="1" x14ac:dyDescent="0.25">
      <c r="A635" s="37" t="s">
        <v>216</v>
      </c>
      <c r="B635" s="30" t="s">
        <v>119</v>
      </c>
      <c r="C635" s="30" t="s">
        <v>167</v>
      </c>
      <c r="D635" s="30" t="s">
        <v>167</v>
      </c>
      <c r="E635" s="94" t="s">
        <v>455</v>
      </c>
      <c r="F635" s="30" t="s">
        <v>219</v>
      </c>
      <c r="G635" s="38"/>
      <c r="H635" s="38"/>
      <c r="I635" s="38"/>
    </row>
    <row r="636" spans="1:9" s="22" customFormat="1" ht="25.5" hidden="1" x14ac:dyDescent="0.25">
      <c r="A636" s="39" t="s">
        <v>456</v>
      </c>
      <c r="B636" s="40">
        <v>650</v>
      </c>
      <c r="C636" s="41">
        <v>7</v>
      </c>
      <c r="D636" s="41">
        <v>7</v>
      </c>
      <c r="E636" s="42">
        <v>7950100</v>
      </c>
      <c r="F636" s="43" t="s">
        <v>149</v>
      </c>
      <c r="G636" s="47">
        <f>G639</f>
        <v>0</v>
      </c>
      <c r="H636" s="38"/>
      <c r="I636" s="38"/>
    </row>
    <row r="637" spans="1:9" s="22" customFormat="1" hidden="1" x14ac:dyDescent="0.25">
      <c r="A637" s="59" t="s">
        <v>457</v>
      </c>
      <c r="B637" s="40">
        <v>650</v>
      </c>
      <c r="C637" s="41">
        <v>7</v>
      </c>
      <c r="D637" s="41">
        <v>7</v>
      </c>
      <c r="E637" s="42">
        <v>7950103</v>
      </c>
      <c r="F637" s="43" t="s">
        <v>149</v>
      </c>
      <c r="G637" s="47">
        <f>G640</f>
        <v>0</v>
      </c>
      <c r="H637" s="49"/>
      <c r="I637" s="50" t="s">
        <v>149</v>
      </c>
    </row>
    <row r="638" spans="1:9" s="22" customFormat="1" ht="51.75" hidden="1" x14ac:dyDescent="0.25">
      <c r="A638" s="59" t="s">
        <v>210</v>
      </c>
      <c r="B638" s="30" t="s">
        <v>119</v>
      </c>
      <c r="C638" s="30" t="s">
        <v>167</v>
      </c>
      <c r="D638" s="30" t="s">
        <v>167</v>
      </c>
      <c r="E638" s="30" t="s">
        <v>458</v>
      </c>
      <c r="F638" s="30" t="s">
        <v>211</v>
      </c>
      <c r="G638" s="38">
        <f>G639</f>
        <v>0</v>
      </c>
      <c r="H638" s="38"/>
      <c r="I638" s="38"/>
    </row>
    <row r="639" spans="1:9" s="22" customFormat="1" hidden="1" x14ac:dyDescent="0.25">
      <c r="A639" s="59" t="s">
        <v>212</v>
      </c>
      <c r="B639" s="30" t="s">
        <v>119</v>
      </c>
      <c r="C639" s="30" t="s">
        <v>167</v>
      </c>
      <c r="D639" s="30" t="s">
        <v>167</v>
      </c>
      <c r="E639" s="30" t="s">
        <v>459</v>
      </c>
      <c r="F639" s="30" t="s">
        <v>213</v>
      </c>
      <c r="G639" s="38">
        <f>G640</f>
        <v>0</v>
      </c>
      <c r="H639" s="38"/>
      <c r="I639" s="38"/>
    </row>
    <row r="640" spans="1:9" s="22" customFormat="1" hidden="1" x14ac:dyDescent="0.25">
      <c r="A640" s="59" t="s">
        <v>218</v>
      </c>
      <c r="B640" s="30" t="s">
        <v>119</v>
      </c>
      <c r="C640" s="30" t="s">
        <v>167</v>
      </c>
      <c r="D640" s="30" t="s">
        <v>167</v>
      </c>
      <c r="E640" s="30" t="s">
        <v>459</v>
      </c>
      <c r="F640" s="30" t="s">
        <v>219</v>
      </c>
      <c r="G640" s="38"/>
      <c r="H640" s="38"/>
      <c r="I640" s="38"/>
    </row>
    <row r="641" spans="1:10" s="22" customFormat="1" x14ac:dyDescent="0.25">
      <c r="A641" s="35" t="s">
        <v>460</v>
      </c>
      <c r="B641" s="36" t="s">
        <v>119</v>
      </c>
      <c r="C641" s="36" t="s">
        <v>323</v>
      </c>
      <c r="D641" s="36"/>
      <c r="E641" s="36"/>
      <c r="F641" s="36"/>
      <c r="G641" s="31">
        <f>G642</f>
        <v>15868567.48</v>
      </c>
      <c r="H641" s="31"/>
      <c r="I641" s="38"/>
    </row>
    <row r="642" spans="1:10" s="22" customFormat="1" x14ac:dyDescent="0.25">
      <c r="A642" s="37" t="s">
        <v>461</v>
      </c>
      <c r="B642" s="30" t="s">
        <v>119</v>
      </c>
      <c r="C642" s="30" t="s">
        <v>323</v>
      </c>
      <c r="D642" s="30" t="s">
        <v>121</v>
      </c>
      <c r="E642" s="30"/>
      <c r="F642" s="30"/>
      <c r="G642" s="38">
        <f>SUM(G643+G685)</f>
        <v>15868567.48</v>
      </c>
      <c r="H642" s="38"/>
      <c r="I642" s="38"/>
      <c r="J642" s="32"/>
    </row>
    <row r="643" spans="1:10" s="22" customFormat="1" ht="25.5" x14ac:dyDescent="0.25">
      <c r="A643" s="37" t="s">
        <v>462</v>
      </c>
      <c r="B643" s="30" t="s">
        <v>119</v>
      </c>
      <c r="C643" s="30" t="s">
        <v>323</v>
      </c>
      <c r="D643" s="30" t="s">
        <v>121</v>
      </c>
      <c r="E643" s="30" t="s">
        <v>463</v>
      </c>
      <c r="F643" s="30"/>
      <c r="G643" s="38">
        <f>G644</f>
        <v>15860567.48</v>
      </c>
      <c r="H643" s="38"/>
      <c r="I643" s="38"/>
    </row>
    <row r="644" spans="1:10" s="22" customFormat="1" x14ac:dyDescent="0.25">
      <c r="A644" s="37" t="s">
        <v>464</v>
      </c>
      <c r="B644" s="30" t="s">
        <v>119</v>
      </c>
      <c r="C644" s="30" t="s">
        <v>323</v>
      </c>
      <c r="D644" s="30" t="s">
        <v>121</v>
      </c>
      <c r="E644" s="30" t="s">
        <v>465</v>
      </c>
      <c r="F644" s="30"/>
      <c r="G644" s="38">
        <f>G645+G678+G675</f>
        <v>15860567.48</v>
      </c>
      <c r="H644" s="38"/>
      <c r="I644" s="38"/>
    </row>
    <row r="645" spans="1:10" s="22" customFormat="1" ht="27.75" customHeight="1" x14ac:dyDescent="0.25">
      <c r="A645" s="37" t="s">
        <v>208</v>
      </c>
      <c r="B645" s="30" t="s">
        <v>119</v>
      </c>
      <c r="C645" s="30" t="s">
        <v>323</v>
      </c>
      <c r="D645" s="30" t="s">
        <v>121</v>
      </c>
      <c r="E645" s="30" t="s">
        <v>466</v>
      </c>
      <c r="F645" s="30"/>
      <c r="G645" s="38">
        <f>G647</f>
        <v>14635567.48</v>
      </c>
      <c r="H645" s="38"/>
      <c r="I645" s="38"/>
    </row>
    <row r="646" spans="1:10" s="22" customFormat="1" ht="38.25" customHeight="1" x14ac:dyDescent="0.25">
      <c r="A646" s="59" t="s">
        <v>241</v>
      </c>
      <c r="B646" s="57" t="s">
        <v>119</v>
      </c>
      <c r="C646" s="30" t="s">
        <v>323</v>
      </c>
      <c r="D646" s="30" t="s">
        <v>121</v>
      </c>
      <c r="E646" s="30" t="s">
        <v>466</v>
      </c>
      <c r="F646" s="43">
        <v>600</v>
      </c>
      <c r="G646" s="47">
        <f>G647</f>
        <v>14635567.48</v>
      </c>
      <c r="H646" s="45"/>
      <c r="I646" s="46" t="s">
        <v>149</v>
      </c>
    </row>
    <row r="647" spans="1:10" s="22" customFormat="1" x14ac:dyDescent="0.25">
      <c r="A647" s="59" t="s">
        <v>212</v>
      </c>
      <c r="B647" s="30" t="s">
        <v>119</v>
      </c>
      <c r="C647" s="30" t="s">
        <v>323</v>
      </c>
      <c r="D647" s="30" t="s">
        <v>121</v>
      </c>
      <c r="E647" s="30" t="s">
        <v>466</v>
      </c>
      <c r="F647" s="30" t="s">
        <v>213</v>
      </c>
      <c r="G647" s="38">
        <f>14285567.48+350000</f>
        <v>14635567.48</v>
      </c>
      <c r="H647" s="38"/>
      <c r="I647" s="38"/>
    </row>
    <row r="648" spans="1:10" s="22" customFormat="1" ht="63.75" hidden="1" x14ac:dyDescent="0.25">
      <c r="A648" s="37" t="s">
        <v>216</v>
      </c>
      <c r="B648" s="30" t="s">
        <v>119</v>
      </c>
      <c r="C648" s="30" t="s">
        <v>323</v>
      </c>
      <c r="D648" s="30" t="s">
        <v>121</v>
      </c>
      <c r="E648" s="30" t="s">
        <v>466</v>
      </c>
      <c r="F648" s="30" t="s">
        <v>217</v>
      </c>
      <c r="G648" s="38">
        <v>10938955</v>
      </c>
      <c r="H648" s="38"/>
      <c r="I648" s="38"/>
    </row>
    <row r="649" spans="1:10" s="22" customFormat="1" hidden="1" x14ac:dyDescent="0.25">
      <c r="A649" s="59" t="s">
        <v>218</v>
      </c>
      <c r="B649" s="30" t="s">
        <v>119</v>
      </c>
      <c r="C649" s="30" t="s">
        <v>323</v>
      </c>
      <c r="D649" s="30" t="s">
        <v>121</v>
      </c>
      <c r="E649" s="30" t="s">
        <v>466</v>
      </c>
      <c r="F649" s="30" t="s">
        <v>219</v>
      </c>
      <c r="G649" s="38">
        <v>230000</v>
      </c>
      <c r="H649" s="38"/>
      <c r="I649" s="38"/>
    </row>
    <row r="650" spans="1:10" s="22" customFormat="1" hidden="1" x14ac:dyDescent="0.25">
      <c r="A650" s="39"/>
      <c r="B650" s="30"/>
      <c r="C650" s="30"/>
      <c r="D650" s="30"/>
      <c r="E650" s="30" t="s">
        <v>467</v>
      </c>
      <c r="F650" s="30"/>
      <c r="G650" s="38"/>
      <c r="H650" s="38"/>
      <c r="I650" s="38"/>
    </row>
    <row r="651" spans="1:10" s="22" customFormat="1" ht="76.5" hidden="1" x14ac:dyDescent="0.25">
      <c r="A651" s="37" t="s">
        <v>468</v>
      </c>
      <c r="B651" s="30" t="s">
        <v>119</v>
      </c>
      <c r="C651" s="30" t="s">
        <v>323</v>
      </c>
      <c r="D651" s="30" t="s">
        <v>121</v>
      </c>
      <c r="E651" s="30" t="s">
        <v>469</v>
      </c>
      <c r="F651" s="30"/>
      <c r="G651" s="38">
        <f>G652</f>
        <v>0</v>
      </c>
      <c r="H651" s="38"/>
      <c r="I651" s="38"/>
    </row>
    <row r="652" spans="1:10" s="22" customFormat="1" ht="36.75" hidden="1" customHeight="1" x14ac:dyDescent="0.25">
      <c r="A652" s="59" t="s">
        <v>241</v>
      </c>
      <c r="B652" s="57" t="s">
        <v>119</v>
      </c>
      <c r="C652" s="30" t="s">
        <v>323</v>
      </c>
      <c r="D652" s="30" t="s">
        <v>121</v>
      </c>
      <c r="E652" s="30" t="s">
        <v>469</v>
      </c>
      <c r="F652" s="43">
        <v>600</v>
      </c>
      <c r="G652" s="47">
        <f>G653</f>
        <v>0</v>
      </c>
      <c r="H652" s="45"/>
      <c r="I652" s="46" t="s">
        <v>149</v>
      </c>
    </row>
    <row r="653" spans="1:10" s="22" customFormat="1" hidden="1" x14ac:dyDescent="0.25">
      <c r="A653" s="59" t="s">
        <v>212</v>
      </c>
      <c r="B653" s="30" t="s">
        <v>119</v>
      </c>
      <c r="C653" s="30" t="s">
        <v>323</v>
      </c>
      <c r="D653" s="30" t="s">
        <v>121</v>
      </c>
      <c r="E653" s="30" t="s">
        <v>469</v>
      </c>
      <c r="F653" s="30" t="s">
        <v>213</v>
      </c>
      <c r="G653" s="38"/>
      <c r="H653" s="38"/>
      <c r="I653" s="38"/>
    </row>
    <row r="654" spans="1:10" s="22" customFormat="1" ht="63.75" hidden="1" x14ac:dyDescent="0.25">
      <c r="A654" s="37" t="s">
        <v>216</v>
      </c>
      <c r="B654" s="30" t="s">
        <v>119</v>
      </c>
      <c r="C654" s="30" t="s">
        <v>323</v>
      </c>
      <c r="D654" s="30" t="s">
        <v>121</v>
      </c>
      <c r="E654" s="30" t="s">
        <v>470</v>
      </c>
      <c r="F654" s="30" t="s">
        <v>217</v>
      </c>
      <c r="G654" s="38"/>
      <c r="H654" s="38"/>
      <c r="I654" s="38"/>
    </row>
    <row r="655" spans="1:10" s="22" customFormat="1" ht="63.75" hidden="1" x14ac:dyDescent="0.25">
      <c r="A655" s="37" t="s">
        <v>216</v>
      </c>
      <c r="B655" s="30" t="s">
        <v>119</v>
      </c>
      <c r="C655" s="30" t="s">
        <v>323</v>
      </c>
      <c r="D655" s="30" t="s">
        <v>121</v>
      </c>
      <c r="E655" s="30" t="s">
        <v>470</v>
      </c>
      <c r="F655" s="30" t="s">
        <v>217</v>
      </c>
      <c r="G655" s="38">
        <v>1653993</v>
      </c>
      <c r="H655" s="38"/>
      <c r="I655" s="38"/>
    </row>
    <row r="656" spans="1:10" s="22" customFormat="1" ht="38.25" hidden="1" x14ac:dyDescent="0.25">
      <c r="A656" s="37" t="s">
        <v>471</v>
      </c>
      <c r="B656" s="30" t="s">
        <v>119</v>
      </c>
      <c r="C656" s="30" t="s">
        <v>323</v>
      </c>
      <c r="D656" s="30" t="s">
        <v>121</v>
      </c>
      <c r="E656" s="30" t="s">
        <v>472</v>
      </c>
      <c r="F656" s="30"/>
      <c r="G656" s="38">
        <f>G657+G662</f>
        <v>0</v>
      </c>
      <c r="H656" s="38"/>
      <c r="I656" s="38"/>
    </row>
    <row r="657" spans="1:9" s="22" customFormat="1" ht="25.5" hidden="1" x14ac:dyDescent="0.25">
      <c r="A657" s="37" t="s">
        <v>473</v>
      </c>
      <c r="B657" s="30" t="s">
        <v>119</v>
      </c>
      <c r="C657" s="30" t="s">
        <v>323</v>
      </c>
      <c r="D657" s="30" t="s">
        <v>121</v>
      </c>
      <c r="E657" s="30" t="s">
        <v>474</v>
      </c>
      <c r="F657" s="30"/>
      <c r="G657" s="38">
        <f>G658</f>
        <v>0</v>
      </c>
      <c r="H657" s="38"/>
      <c r="I657" s="38"/>
    </row>
    <row r="658" spans="1:9" s="22" customFormat="1" ht="25.5" hidden="1" x14ac:dyDescent="0.25">
      <c r="A658" s="37" t="s">
        <v>163</v>
      </c>
      <c r="B658" s="30" t="s">
        <v>119</v>
      </c>
      <c r="C658" s="30" t="s">
        <v>323</v>
      </c>
      <c r="D658" s="30" t="s">
        <v>121</v>
      </c>
      <c r="E658" s="30" t="s">
        <v>474</v>
      </c>
      <c r="F658" s="30" t="s">
        <v>147</v>
      </c>
      <c r="G658" s="38">
        <f>G659</f>
        <v>0</v>
      </c>
      <c r="H658" s="38"/>
      <c r="I658" s="38"/>
    </row>
    <row r="659" spans="1:9" s="22" customFormat="1" ht="25.5" hidden="1" x14ac:dyDescent="0.25">
      <c r="A659" s="39" t="s">
        <v>164</v>
      </c>
      <c r="B659" s="40">
        <v>650</v>
      </c>
      <c r="C659" s="30" t="s">
        <v>323</v>
      </c>
      <c r="D659" s="30" t="s">
        <v>121</v>
      </c>
      <c r="E659" s="30" t="s">
        <v>474</v>
      </c>
      <c r="F659" s="43">
        <v>240</v>
      </c>
      <c r="G659" s="47">
        <f>G660</f>
        <v>0</v>
      </c>
      <c r="H659" s="44"/>
      <c r="I659" s="44"/>
    </row>
    <row r="660" spans="1:9" s="22" customFormat="1" ht="25.5" hidden="1" x14ac:dyDescent="0.25">
      <c r="A660" s="37" t="s">
        <v>203</v>
      </c>
      <c r="B660" s="30" t="s">
        <v>119</v>
      </c>
      <c r="C660" s="30" t="s">
        <v>323</v>
      </c>
      <c r="D660" s="30" t="s">
        <v>121</v>
      </c>
      <c r="E660" s="30" t="s">
        <v>474</v>
      </c>
      <c r="F660" s="30" t="s">
        <v>153</v>
      </c>
      <c r="G660" s="38"/>
      <c r="H660" s="38"/>
      <c r="I660" s="38"/>
    </row>
    <row r="661" spans="1:9" s="22" customFormat="1" hidden="1" x14ac:dyDescent="0.25">
      <c r="A661" s="95"/>
      <c r="B661" s="36"/>
      <c r="C661" s="36"/>
      <c r="D661" s="36"/>
      <c r="E661" s="36"/>
      <c r="F661" s="36"/>
      <c r="G661" s="31"/>
      <c r="H661" s="31"/>
      <c r="I661" s="38"/>
    </row>
    <row r="662" spans="1:9" s="22" customFormat="1" ht="25.5" hidden="1" x14ac:dyDescent="0.25">
      <c r="A662" s="37" t="s">
        <v>200</v>
      </c>
      <c r="B662" s="30" t="s">
        <v>119</v>
      </c>
      <c r="C662" s="30" t="s">
        <v>323</v>
      </c>
      <c r="D662" s="30" t="s">
        <v>121</v>
      </c>
      <c r="E662" s="30" t="s">
        <v>475</v>
      </c>
      <c r="F662" s="30"/>
      <c r="G662" s="38">
        <f>G663</f>
        <v>0</v>
      </c>
      <c r="H662" s="38"/>
      <c r="I662" s="38"/>
    </row>
    <row r="663" spans="1:9" s="22" customFormat="1" ht="39" hidden="1" x14ac:dyDescent="0.25">
      <c r="A663" s="59" t="s">
        <v>241</v>
      </c>
      <c r="B663" s="57" t="s">
        <v>119</v>
      </c>
      <c r="C663" s="30" t="s">
        <v>323</v>
      </c>
      <c r="D663" s="30" t="s">
        <v>121</v>
      </c>
      <c r="E663" s="30" t="s">
        <v>475</v>
      </c>
      <c r="F663" s="43">
        <v>600</v>
      </c>
      <c r="G663" s="47">
        <f>G665+G666</f>
        <v>0</v>
      </c>
      <c r="H663" s="45"/>
      <c r="I663" s="46" t="s">
        <v>149</v>
      </c>
    </row>
    <row r="664" spans="1:9" s="22" customFormat="1" hidden="1" x14ac:dyDescent="0.25">
      <c r="A664" s="59" t="s">
        <v>212</v>
      </c>
      <c r="B664" s="30" t="s">
        <v>119</v>
      </c>
      <c r="C664" s="30" t="s">
        <v>323</v>
      </c>
      <c r="D664" s="30" t="s">
        <v>121</v>
      </c>
      <c r="E664" s="30" t="s">
        <v>475</v>
      </c>
      <c r="F664" s="30" t="s">
        <v>213</v>
      </c>
      <c r="G664" s="38">
        <f>G665+G666</f>
        <v>0</v>
      </c>
      <c r="H664" s="38"/>
      <c r="I664" s="38"/>
    </row>
    <row r="665" spans="1:9" s="22" customFormat="1" ht="63.75" hidden="1" x14ac:dyDescent="0.25">
      <c r="A665" s="37" t="s">
        <v>216</v>
      </c>
      <c r="B665" s="30" t="s">
        <v>119</v>
      </c>
      <c r="C665" s="30" t="s">
        <v>323</v>
      </c>
      <c r="D665" s="30" t="s">
        <v>121</v>
      </c>
      <c r="E665" s="30" t="s">
        <v>475</v>
      </c>
      <c r="F665" s="30" t="s">
        <v>217</v>
      </c>
      <c r="G665" s="38"/>
      <c r="H665" s="38"/>
      <c r="I665" s="38"/>
    </row>
    <row r="666" spans="1:9" s="22" customFormat="1" hidden="1" x14ac:dyDescent="0.25">
      <c r="A666" s="59" t="s">
        <v>218</v>
      </c>
      <c r="B666" s="30" t="s">
        <v>119</v>
      </c>
      <c r="C666" s="30" t="s">
        <v>323</v>
      </c>
      <c r="D666" s="30" t="s">
        <v>121</v>
      </c>
      <c r="E666" s="30" t="s">
        <v>475</v>
      </c>
      <c r="F666" s="30" t="s">
        <v>219</v>
      </c>
      <c r="G666" s="38"/>
      <c r="H666" s="38"/>
      <c r="I666" s="38"/>
    </row>
    <row r="667" spans="1:9" s="22" customFormat="1" hidden="1" x14ac:dyDescent="0.25">
      <c r="A667" s="56" t="s">
        <v>281</v>
      </c>
      <c r="B667" s="57" t="s">
        <v>119</v>
      </c>
      <c r="C667" s="30" t="s">
        <v>323</v>
      </c>
      <c r="D667" s="30" t="s">
        <v>121</v>
      </c>
      <c r="E667" s="30" t="s">
        <v>282</v>
      </c>
      <c r="F667" s="30"/>
      <c r="G667" s="38">
        <f>G668</f>
        <v>0</v>
      </c>
      <c r="H667" s="38"/>
      <c r="I667" s="38"/>
    </row>
    <row r="668" spans="1:9" s="22" customFormat="1" ht="76.5" hidden="1" x14ac:dyDescent="0.25">
      <c r="A668" s="37" t="s">
        <v>476</v>
      </c>
      <c r="B668" s="30" t="s">
        <v>119</v>
      </c>
      <c r="C668" s="30" t="s">
        <v>323</v>
      </c>
      <c r="D668" s="30" t="s">
        <v>121</v>
      </c>
      <c r="E668" s="30" t="s">
        <v>477</v>
      </c>
      <c r="F668" s="30"/>
      <c r="G668" s="38">
        <f>G669</f>
        <v>0</v>
      </c>
      <c r="H668" s="38"/>
      <c r="I668" s="38"/>
    </row>
    <row r="669" spans="1:9" s="22" customFormat="1" ht="39" hidden="1" x14ac:dyDescent="0.25">
      <c r="A669" s="59" t="s">
        <v>241</v>
      </c>
      <c r="B669" s="30" t="s">
        <v>119</v>
      </c>
      <c r="C669" s="30" t="s">
        <v>323</v>
      </c>
      <c r="D669" s="30" t="s">
        <v>121</v>
      </c>
      <c r="E669" s="30" t="s">
        <v>477</v>
      </c>
      <c r="F669" s="43">
        <v>600</v>
      </c>
      <c r="G669" s="38">
        <f>G670</f>
        <v>0</v>
      </c>
      <c r="H669" s="38"/>
      <c r="I669" s="38"/>
    </row>
    <row r="670" spans="1:9" s="22" customFormat="1" hidden="1" x14ac:dyDescent="0.25">
      <c r="A670" s="59" t="s">
        <v>212</v>
      </c>
      <c r="B670" s="40">
        <v>650</v>
      </c>
      <c r="C670" s="30" t="s">
        <v>323</v>
      </c>
      <c r="D670" s="30" t="s">
        <v>121</v>
      </c>
      <c r="E670" s="30" t="s">
        <v>477</v>
      </c>
      <c r="F670" s="30" t="s">
        <v>213</v>
      </c>
      <c r="G670" s="47">
        <f>G671</f>
        <v>0</v>
      </c>
      <c r="H670" s="44"/>
      <c r="I670" s="44"/>
    </row>
    <row r="671" spans="1:9" s="22" customFormat="1" hidden="1" x14ac:dyDescent="0.25">
      <c r="A671" s="59" t="s">
        <v>218</v>
      </c>
      <c r="B671" s="30" t="s">
        <v>119</v>
      </c>
      <c r="C671" s="30" t="s">
        <v>323</v>
      </c>
      <c r="D671" s="30" t="s">
        <v>121</v>
      </c>
      <c r="E671" s="30" t="s">
        <v>477</v>
      </c>
      <c r="F671" s="30" t="s">
        <v>219</v>
      </c>
      <c r="G671" s="38"/>
      <c r="H671" s="38"/>
      <c r="I671" s="38"/>
    </row>
    <row r="672" spans="1:9" s="22" customFormat="1" ht="57" hidden="1" customHeight="1" x14ac:dyDescent="0.25">
      <c r="A672" s="37" t="s">
        <v>478</v>
      </c>
      <c r="B672" s="30" t="s">
        <v>119</v>
      </c>
      <c r="C672" s="30" t="s">
        <v>323</v>
      </c>
      <c r="D672" s="30" t="s">
        <v>121</v>
      </c>
      <c r="E672" s="30" t="s">
        <v>479</v>
      </c>
      <c r="F672" s="30"/>
      <c r="G672" s="38">
        <f>G674</f>
        <v>0</v>
      </c>
      <c r="H672" s="38"/>
      <c r="I672" s="38"/>
    </row>
    <row r="673" spans="1:9" s="22" customFormat="1" ht="38.25" hidden="1" customHeight="1" x14ac:dyDescent="0.25">
      <c r="A673" s="59" t="s">
        <v>241</v>
      </c>
      <c r="B673" s="57" t="s">
        <v>119</v>
      </c>
      <c r="C673" s="30" t="s">
        <v>323</v>
      </c>
      <c r="D673" s="30" t="s">
        <v>121</v>
      </c>
      <c r="E673" s="30" t="s">
        <v>479</v>
      </c>
      <c r="F673" s="43">
        <v>600</v>
      </c>
      <c r="G673" s="47">
        <f>G674</f>
        <v>0</v>
      </c>
      <c r="H673" s="45"/>
      <c r="I673" s="46" t="s">
        <v>149</v>
      </c>
    </row>
    <row r="674" spans="1:9" s="22" customFormat="1" hidden="1" x14ac:dyDescent="0.25">
      <c r="A674" s="59" t="s">
        <v>212</v>
      </c>
      <c r="B674" s="30" t="s">
        <v>119</v>
      </c>
      <c r="C674" s="30" t="s">
        <v>323</v>
      </c>
      <c r="D674" s="30" t="s">
        <v>121</v>
      </c>
      <c r="E674" s="30" t="s">
        <v>479</v>
      </c>
      <c r="F674" s="30" t="s">
        <v>213</v>
      </c>
      <c r="G674" s="38"/>
      <c r="H674" s="38"/>
      <c r="I674" s="38"/>
    </row>
    <row r="675" spans="1:9" s="22" customFormat="1" x14ac:dyDescent="0.25">
      <c r="A675" s="37" t="s">
        <v>480</v>
      </c>
      <c r="B675" s="30" t="s">
        <v>119</v>
      </c>
      <c r="C675" s="30" t="s">
        <v>323</v>
      </c>
      <c r="D675" s="30" t="s">
        <v>121</v>
      </c>
      <c r="E675" s="30" t="s">
        <v>479</v>
      </c>
      <c r="F675" s="30"/>
      <c r="G675" s="38">
        <f>G676</f>
        <v>1225000</v>
      </c>
      <c r="H675" s="38"/>
      <c r="I675" s="38"/>
    </row>
    <row r="676" spans="1:9" s="22" customFormat="1" ht="39.75" customHeight="1" x14ac:dyDescent="0.25">
      <c r="A676" s="59" t="s">
        <v>241</v>
      </c>
      <c r="B676" s="57" t="s">
        <v>119</v>
      </c>
      <c r="C676" s="30" t="s">
        <v>323</v>
      </c>
      <c r="D676" s="30" t="s">
        <v>121</v>
      </c>
      <c r="E676" s="30" t="s">
        <v>479</v>
      </c>
      <c r="F676" s="43">
        <v>600</v>
      </c>
      <c r="G676" s="47">
        <f>G677</f>
        <v>1225000</v>
      </c>
      <c r="H676" s="45"/>
      <c r="I676" s="46" t="s">
        <v>149</v>
      </c>
    </row>
    <row r="677" spans="1:9" s="22" customFormat="1" x14ac:dyDescent="0.25">
      <c r="A677" s="59" t="s">
        <v>212</v>
      </c>
      <c r="B677" s="30" t="s">
        <v>119</v>
      </c>
      <c r="C677" s="30" t="s">
        <v>323</v>
      </c>
      <c r="D677" s="30" t="s">
        <v>121</v>
      </c>
      <c r="E677" s="30" t="s">
        <v>479</v>
      </c>
      <c r="F677" s="30" t="s">
        <v>213</v>
      </c>
      <c r="G677" s="38">
        <v>1225000</v>
      </c>
      <c r="H677" s="38"/>
      <c r="I677" s="38"/>
    </row>
    <row r="678" spans="1:9" s="22" customFormat="1" ht="25.5" hidden="1" x14ac:dyDescent="0.25">
      <c r="A678" s="37" t="s">
        <v>481</v>
      </c>
      <c r="B678" s="30" t="s">
        <v>119</v>
      </c>
      <c r="C678" s="30" t="s">
        <v>323</v>
      </c>
      <c r="D678" s="30" t="s">
        <v>121</v>
      </c>
      <c r="E678" s="30" t="s">
        <v>482</v>
      </c>
      <c r="F678" s="30"/>
      <c r="G678" s="38">
        <f>G679</f>
        <v>0</v>
      </c>
      <c r="H678" s="38"/>
      <c r="I678" s="38"/>
    </row>
    <row r="679" spans="1:9" s="22" customFormat="1" ht="39.75" hidden="1" customHeight="1" x14ac:dyDescent="0.25">
      <c r="A679" s="59" t="s">
        <v>241</v>
      </c>
      <c r="B679" s="57" t="s">
        <v>119</v>
      </c>
      <c r="C679" s="30" t="s">
        <v>323</v>
      </c>
      <c r="D679" s="30" t="s">
        <v>121</v>
      </c>
      <c r="E679" s="30" t="s">
        <v>482</v>
      </c>
      <c r="F679" s="43">
        <v>600</v>
      </c>
      <c r="G679" s="47">
        <f>G680</f>
        <v>0</v>
      </c>
      <c r="H679" s="45"/>
      <c r="I679" s="46" t="s">
        <v>149</v>
      </c>
    </row>
    <row r="680" spans="1:9" s="22" customFormat="1" hidden="1" x14ac:dyDescent="0.25">
      <c r="A680" s="59" t="s">
        <v>212</v>
      </c>
      <c r="B680" s="30" t="s">
        <v>119</v>
      </c>
      <c r="C680" s="30" t="s">
        <v>323</v>
      </c>
      <c r="D680" s="30" t="s">
        <v>121</v>
      </c>
      <c r="E680" s="30" t="s">
        <v>482</v>
      </c>
      <c r="F680" s="30" t="s">
        <v>213</v>
      </c>
      <c r="G680" s="38"/>
      <c r="H680" s="38"/>
      <c r="I680" s="38"/>
    </row>
    <row r="681" spans="1:9" s="52" customFormat="1" ht="89.25" hidden="1" x14ac:dyDescent="0.2">
      <c r="A681" s="37" t="s">
        <v>483</v>
      </c>
      <c r="B681" s="30" t="s">
        <v>119</v>
      </c>
      <c r="C681" s="30" t="s">
        <v>323</v>
      </c>
      <c r="D681" s="30" t="s">
        <v>121</v>
      </c>
      <c r="E681" s="30" t="s">
        <v>484</v>
      </c>
      <c r="F681" s="30"/>
      <c r="G681" s="38">
        <f>G682</f>
        <v>0</v>
      </c>
      <c r="H681" s="38"/>
      <c r="I681" s="38"/>
    </row>
    <row r="682" spans="1:9" s="52" customFormat="1" ht="38.25" hidden="1" x14ac:dyDescent="0.2">
      <c r="A682" s="59" t="s">
        <v>241</v>
      </c>
      <c r="B682" s="57" t="s">
        <v>119</v>
      </c>
      <c r="C682" s="30" t="s">
        <v>323</v>
      </c>
      <c r="D682" s="30" t="s">
        <v>121</v>
      </c>
      <c r="E682" s="30" t="s">
        <v>484</v>
      </c>
      <c r="F682" s="43">
        <v>600</v>
      </c>
      <c r="G682" s="47">
        <f>G683</f>
        <v>0</v>
      </c>
      <c r="H682" s="45"/>
      <c r="I682" s="46" t="s">
        <v>149</v>
      </c>
    </row>
    <row r="683" spans="1:9" s="52" customFormat="1" ht="12.75" hidden="1" x14ac:dyDescent="0.2">
      <c r="A683" s="59" t="s">
        <v>212</v>
      </c>
      <c r="B683" s="30" t="s">
        <v>119</v>
      </c>
      <c r="C683" s="30" t="s">
        <v>323</v>
      </c>
      <c r="D683" s="30" t="s">
        <v>121</v>
      </c>
      <c r="E683" s="30" t="s">
        <v>484</v>
      </c>
      <c r="F683" s="30" t="s">
        <v>213</v>
      </c>
      <c r="G683" s="38"/>
      <c r="H683" s="38"/>
      <c r="I683" s="38"/>
    </row>
    <row r="684" spans="1:9" s="22" customFormat="1" ht="27.6" hidden="1" customHeight="1" x14ac:dyDescent="0.25">
      <c r="A684" s="37" t="s">
        <v>485</v>
      </c>
      <c r="B684" s="30" t="s">
        <v>119</v>
      </c>
      <c r="C684" s="30" t="s">
        <v>323</v>
      </c>
      <c r="D684" s="30" t="s">
        <v>121</v>
      </c>
      <c r="E684" s="30" t="s">
        <v>319</v>
      </c>
      <c r="F684" s="30"/>
      <c r="G684" s="38">
        <f>G687</f>
        <v>8000</v>
      </c>
      <c r="H684" s="38"/>
      <c r="I684" s="38"/>
    </row>
    <row r="685" spans="1:9" s="22" customFormat="1" ht="25.5" x14ac:dyDescent="0.25">
      <c r="A685" s="53" t="s">
        <v>180</v>
      </c>
      <c r="B685" s="40">
        <v>650</v>
      </c>
      <c r="C685" s="30" t="s">
        <v>254</v>
      </c>
      <c r="D685" s="30" t="s">
        <v>277</v>
      </c>
      <c r="E685" s="54" t="s">
        <v>181</v>
      </c>
      <c r="F685" s="69"/>
      <c r="G685" s="77">
        <f>G693+G687+G698</f>
        <v>8000</v>
      </c>
      <c r="H685" s="77"/>
      <c r="I685" s="44"/>
    </row>
    <row r="686" spans="1:9" s="52" customFormat="1" ht="25.5" x14ac:dyDescent="0.2">
      <c r="A686" s="55" t="s">
        <v>182</v>
      </c>
      <c r="B686" s="40">
        <v>650</v>
      </c>
      <c r="C686" s="30" t="s">
        <v>254</v>
      </c>
      <c r="D686" s="30" t="s">
        <v>277</v>
      </c>
      <c r="E686" s="54" t="s">
        <v>183</v>
      </c>
      <c r="F686" s="69"/>
      <c r="G686" s="77">
        <f>G687+G693+G698</f>
        <v>8000</v>
      </c>
      <c r="H686" s="77"/>
      <c r="I686" s="44"/>
    </row>
    <row r="687" spans="1:9" s="22" customFormat="1" x14ac:dyDescent="0.25">
      <c r="A687" s="68" t="s">
        <v>192</v>
      </c>
      <c r="B687" s="40">
        <v>650</v>
      </c>
      <c r="C687" s="30" t="s">
        <v>323</v>
      </c>
      <c r="D687" s="30" t="s">
        <v>121</v>
      </c>
      <c r="E687" s="54" t="s">
        <v>275</v>
      </c>
      <c r="F687" s="30"/>
      <c r="G687" s="38">
        <f>G688</f>
        <v>8000</v>
      </c>
      <c r="H687" s="38"/>
      <c r="I687" s="38"/>
    </row>
    <row r="688" spans="1:9" s="22" customFormat="1" ht="40.5" customHeight="1" x14ac:dyDescent="0.25">
      <c r="A688" s="59" t="s">
        <v>241</v>
      </c>
      <c r="B688" s="57" t="s">
        <v>119</v>
      </c>
      <c r="C688" s="30" t="s">
        <v>323</v>
      </c>
      <c r="D688" s="30" t="s">
        <v>121</v>
      </c>
      <c r="E688" s="54" t="s">
        <v>275</v>
      </c>
      <c r="F688" s="43">
        <v>600</v>
      </c>
      <c r="G688" s="47">
        <f>G689</f>
        <v>8000</v>
      </c>
      <c r="H688" s="45"/>
      <c r="I688" s="46" t="s">
        <v>149</v>
      </c>
    </row>
    <row r="689" spans="1:9" s="22" customFormat="1" x14ac:dyDescent="0.25">
      <c r="A689" s="59" t="s">
        <v>212</v>
      </c>
      <c r="B689" s="30" t="s">
        <v>119</v>
      </c>
      <c r="C689" s="30" t="s">
        <v>323</v>
      </c>
      <c r="D689" s="30" t="s">
        <v>121</v>
      </c>
      <c r="E689" s="54" t="s">
        <v>275</v>
      </c>
      <c r="F689" s="30" t="s">
        <v>213</v>
      </c>
      <c r="G689" s="38">
        <v>8000</v>
      </c>
      <c r="H689" s="38"/>
      <c r="I689" s="38"/>
    </row>
    <row r="690" spans="1:9" s="22" customFormat="1" hidden="1" x14ac:dyDescent="0.25">
      <c r="A690" s="96" t="s">
        <v>486</v>
      </c>
      <c r="B690" s="36" t="s">
        <v>119</v>
      </c>
      <c r="C690" s="36" t="s">
        <v>274</v>
      </c>
      <c r="D690" s="36"/>
      <c r="E690" s="36"/>
      <c r="F690" s="36"/>
      <c r="G690" s="31">
        <f>G691</f>
        <v>0</v>
      </c>
      <c r="H690" s="31"/>
      <c r="I690" s="31"/>
    </row>
    <row r="691" spans="1:9" s="22" customFormat="1" hidden="1" x14ac:dyDescent="0.25">
      <c r="A691" s="87" t="s">
        <v>487</v>
      </c>
      <c r="B691" s="36" t="s">
        <v>119</v>
      </c>
      <c r="C691" s="36" t="s">
        <v>274</v>
      </c>
      <c r="D691" s="36" t="s">
        <v>167</v>
      </c>
      <c r="E691" s="36"/>
      <c r="F691" s="36"/>
      <c r="G691" s="31">
        <f>G713</f>
        <v>0</v>
      </c>
      <c r="H691" s="31"/>
      <c r="I691" s="31"/>
    </row>
    <row r="692" spans="1:9" s="22" customFormat="1" ht="38.25" hidden="1" x14ac:dyDescent="0.25">
      <c r="A692" s="39" t="s">
        <v>353</v>
      </c>
      <c r="B692" s="30" t="s">
        <v>119</v>
      </c>
      <c r="C692" s="41">
        <v>5</v>
      </c>
      <c r="D692" s="41">
        <v>1</v>
      </c>
      <c r="E692" s="42">
        <v>980000</v>
      </c>
      <c r="F692" s="43" t="s">
        <v>149</v>
      </c>
      <c r="G692" s="47">
        <f>G693+G701</f>
        <v>0</v>
      </c>
      <c r="H692" s="45"/>
      <c r="I692" s="46" t="s">
        <v>149</v>
      </c>
    </row>
    <row r="693" spans="1:9" s="22" customFormat="1" ht="102" hidden="1" x14ac:dyDescent="0.25">
      <c r="A693" s="39" t="s">
        <v>354</v>
      </c>
      <c r="B693" s="30" t="s">
        <v>119</v>
      </c>
      <c r="C693" s="41">
        <v>5</v>
      </c>
      <c r="D693" s="41">
        <v>1</v>
      </c>
      <c r="E693" s="42">
        <v>980100</v>
      </c>
      <c r="F693" s="43" t="s">
        <v>149</v>
      </c>
      <c r="G693" s="47">
        <f>G697+G694</f>
        <v>0</v>
      </c>
      <c r="H693" s="45"/>
      <c r="I693" s="46" t="s">
        <v>149</v>
      </c>
    </row>
    <row r="694" spans="1:9" s="22" customFormat="1" ht="63.75" hidden="1" x14ac:dyDescent="0.25">
      <c r="A694" s="39" t="s">
        <v>355</v>
      </c>
      <c r="B694" s="30" t="s">
        <v>119</v>
      </c>
      <c r="C694" s="30" t="s">
        <v>330</v>
      </c>
      <c r="D694" s="30" t="s">
        <v>121</v>
      </c>
      <c r="E694" s="30" t="s">
        <v>356</v>
      </c>
      <c r="F694" s="43"/>
      <c r="G694" s="47">
        <f>G695</f>
        <v>0</v>
      </c>
      <c r="H694" s="45"/>
      <c r="I694" s="46" t="s">
        <v>149</v>
      </c>
    </row>
    <row r="695" spans="1:9" s="22" customFormat="1" hidden="1" x14ac:dyDescent="0.25">
      <c r="A695" s="39" t="s">
        <v>154</v>
      </c>
      <c r="B695" s="30" t="s">
        <v>119</v>
      </c>
      <c r="C695" s="30" t="s">
        <v>330</v>
      </c>
      <c r="D695" s="30" t="s">
        <v>121</v>
      </c>
      <c r="E695" s="30" t="s">
        <v>356</v>
      </c>
      <c r="F695" s="43">
        <v>800</v>
      </c>
      <c r="G695" s="47">
        <f>G696</f>
        <v>0</v>
      </c>
      <c r="H695" s="45"/>
      <c r="I695" s="46" t="s">
        <v>149</v>
      </c>
    </row>
    <row r="696" spans="1:9" s="22" customFormat="1" ht="51" hidden="1" x14ac:dyDescent="0.25">
      <c r="A696" s="37" t="s">
        <v>357</v>
      </c>
      <c r="B696" s="30" t="s">
        <v>119</v>
      </c>
      <c r="C696" s="30" t="s">
        <v>330</v>
      </c>
      <c r="D696" s="30" t="s">
        <v>121</v>
      </c>
      <c r="E696" s="30" t="s">
        <v>356</v>
      </c>
      <c r="F696" s="30" t="s">
        <v>280</v>
      </c>
      <c r="G696" s="38"/>
      <c r="H696" s="31"/>
      <c r="I696" s="38"/>
    </row>
    <row r="697" spans="1:9" s="22" customFormat="1" ht="63.75" hidden="1" x14ac:dyDescent="0.25">
      <c r="A697" s="39" t="s">
        <v>358</v>
      </c>
      <c r="B697" s="30" t="s">
        <v>119</v>
      </c>
      <c r="C697" s="41">
        <v>5</v>
      </c>
      <c r="D697" s="41">
        <v>1</v>
      </c>
      <c r="E697" s="42">
        <v>980102</v>
      </c>
      <c r="F697" s="43" t="s">
        <v>149</v>
      </c>
      <c r="G697" s="47">
        <f>G698</f>
        <v>0</v>
      </c>
      <c r="H697" s="45"/>
      <c r="I697" s="46" t="s">
        <v>149</v>
      </c>
    </row>
    <row r="698" spans="1:9" s="22" customFormat="1" hidden="1" x14ac:dyDescent="0.25">
      <c r="A698" s="39" t="s">
        <v>359</v>
      </c>
      <c r="B698" s="30" t="s">
        <v>119</v>
      </c>
      <c r="C698" s="41">
        <v>5</v>
      </c>
      <c r="D698" s="41">
        <v>1</v>
      </c>
      <c r="E698" s="42">
        <v>980102</v>
      </c>
      <c r="F698" s="43">
        <v>400</v>
      </c>
      <c r="G698" s="47">
        <f>G699</f>
        <v>0</v>
      </c>
      <c r="H698" s="45"/>
      <c r="I698" s="46" t="s">
        <v>149</v>
      </c>
    </row>
    <row r="699" spans="1:9" s="22" customFormat="1" ht="25.5" hidden="1" x14ac:dyDescent="0.25">
      <c r="A699" s="39" t="s">
        <v>360</v>
      </c>
      <c r="B699" s="30" t="s">
        <v>119</v>
      </c>
      <c r="C699" s="41">
        <v>5</v>
      </c>
      <c r="D699" s="41">
        <v>1</v>
      </c>
      <c r="E699" s="42">
        <v>980102</v>
      </c>
      <c r="F699" s="43">
        <v>440</v>
      </c>
      <c r="G699" s="47">
        <f>G700</f>
        <v>0</v>
      </c>
      <c r="H699" s="45"/>
      <c r="I699" s="46" t="s">
        <v>149</v>
      </c>
    </row>
    <row r="700" spans="1:9" s="22" customFormat="1" ht="25.5" hidden="1" x14ac:dyDescent="0.25">
      <c r="A700" s="37" t="s">
        <v>361</v>
      </c>
      <c r="B700" s="30" t="s">
        <v>119</v>
      </c>
      <c r="C700" s="41">
        <v>5</v>
      </c>
      <c r="D700" s="41">
        <v>1</v>
      </c>
      <c r="E700" s="42">
        <v>980102</v>
      </c>
      <c r="F700" s="30" t="s">
        <v>362</v>
      </c>
      <c r="G700" s="38"/>
      <c r="H700" s="31"/>
      <c r="I700" s="38"/>
    </row>
    <row r="701" spans="1:9" s="22" customFormat="1" ht="63.75" hidden="1" x14ac:dyDescent="0.25">
      <c r="A701" s="39" t="s">
        <v>363</v>
      </c>
      <c r="B701" s="30" t="s">
        <v>119</v>
      </c>
      <c r="C701" s="41">
        <v>5</v>
      </c>
      <c r="D701" s="41">
        <v>1</v>
      </c>
      <c r="E701" s="42">
        <v>980200</v>
      </c>
      <c r="F701" s="43" t="s">
        <v>149</v>
      </c>
      <c r="G701" s="47">
        <f>G702+G705+G709</f>
        <v>0</v>
      </c>
      <c r="H701" s="45"/>
      <c r="I701" s="46" t="s">
        <v>149</v>
      </c>
    </row>
    <row r="702" spans="1:9" s="22" customFormat="1" ht="38.25" hidden="1" x14ac:dyDescent="0.25">
      <c r="A702" s="39" t="s">
        <v>364</v>
      </c>
      <c r="B702" s="30" t="s">
        <v>119</v>
      </c>
      <c r="C702" s="30" t="s">
        <v>330</v>
      </c>
      <c r="D702" s="30" t="s">
        <v>121</v>
      </c>
      <c r="E702" s="30" t="s">
        <v>365</v>
      </c>
      <c r="F702" s="43"/>
      <c r="G702" s="47">
        <f>G703</f>
        <v>0</v>
      </c>
      <c r="H702" s="45"/>
      <c r="I702" s="46" t="s">
        <v>149</v>
      </c>
    </row>
    <row r="703" spans="1:9" s="22" customFormat="1" hidden="1" x14ac:dyDescent="0.25">
      <c r="A703" s="39" t="s">
        <v>154</v>
      </c>
      <c r="B703" s="30" t="s">
        <v>119</v>
      </c>
      <c r="C703" s="30" t="s">
        <v>330</v>
      </c>
      <c r="D703" s="30" t="s">
        <v>121</v>
      </c>
      <c r="E703" s="30" t="s">
        <v>365</v>
      </c>
      <c r="F703" s="43">
        <v>800</v>
      </c>
      <c r="G703" s="47">
        <f>G704</f>
        <v>0</v>
      </c>
      <c r="H703" s="45"/>
      <c r="I703" s="46" t="s">
        <v>149</v>
      </c>
    </row>
    <row r="704" spans="1:9" s="22" customFormat="1" ht="51" hidden="1" x14ac:dyDescent="0.25">
      <c r="A704" s="37" t="s">
        <v>357</v>
      </c>
      <c r="B704" s="30" t="s">
        <v>119</v>
      </c>
      <c r="C704" s="30" t="s">
        <v>330</v>
      </c>
      <c r="D704" s="30" t="s">
        <v>121</v>
      </c>
      <c r="E704" s="30" t="s">
        <v>365</v>
      </c>
      <c r="F704" s="30" t="s">
        <v>280</v>
      </c>
      <c r="G704" s="38"/>
      <c r="H704" s="31"/>
      <c r="I704" s="38"/>
    </row>
    <row r="705" spans="1:9" s="22" customFormat="1" ht="38.25" hidden="1" x14ac:dyDescent="0.25">
      <c r="A705" s="39" t="s">
        <v>366</v>
      </c>
      <c r="B705" s="30" t="s">
        <v>119</v>
      </c>
      <c r="C705" s="30" t="s">
        <v>330</v>
      </c>
      <c r="D705" s="30" t="s">
        <v>121</v>
      </c>
      <c r="E705" s="30" t="s">
        <v>367</v>
      </c>
      <c r="F705" s="43"/>
      <c r="G705" s="47">
        <f>G706</f>
        <v>0</v>
      </c>
      <c r="H705" s="45"/>
      <c r="I705" s="46" t="s">
        <v>149</v>
      </c>
    </row>
    <row r="706" spans="1:9" s="22" customFormat="1" hidden="1" x14ac:dyDescent="0.25">
      <c r="A706" s="39" t="s">
        <v>359</v>
      </c>
      <c r="B706" s="30" t="s">
        <v>119</v>
      </c>
      <c r="C706" s="30" t="s">
        <v>330</v>
      </c>
      <c r="D706" s="30" t="s">
        <v>121</v>
      </c>
      <c r="E706" s="30" t="s">
        <v>367</v>
      </c>
      <c r="F706" s="43">
        <v>400</v>
      </c>
      <c r="G706" s="47">
        <f>G707</f>
        <v>0</v>
      </c>
      <c r="H706" s="45"/>
      <c r="I706" s="46" t="s">
        <v>149</v>
      </c>
    </row>
    <row r="707" spans="1:9" s="22" customFormat="1" ht="25.5" hidden="1" x14ac:dyDescent="0.25">
      <c r="A707" s="39" t="s">
        <v>360</v>
      </c>
      <c r="B707" s="30" t="s">
        <v>119</v>
      </c>
      <c r="C707" s="30" t="s">
        <v>330</v>
      </c>
      <c r="D707" s="30" t="s">
        <v>121</v>
      </c>
      <c r="E707" s="30" t="s">
        <v>367</v>
      </c>
      <c r="F707" s="43">
        <v>440</v>
      </c>
      <c r="G707" s="47">
        <f>G708</f>
        <v>0</v>
      </c>
      <c r="H707" s="45"/>
      <c r="I707" s="46" t="s">
        <v>149</v>
      </c>
    </row>
    <row r="708" spans="1:9" s="22" customFormat="1" ht="25.5" hidden="1" x14ac:dyDescent="0.25">
      <c r="A708" s="37" t="s">
        <v>361</v>
      </c>
      <c r="B708" s="30" t="s">
        <v>119</v>
      </c>
      <c r="C708" s="30" t="s">
        <v>330</v>
      </c>
      <c r="D708" s="30" t="s">
        <v>121</v>
      </c>
      <c r="E708" s="30" t="s">
        <v>367</v>
      </c>
      <c r="F708" s="30" t="s">
        <v>362</v>
      </c>
      <c r="G708" s="38"/>
      <c r="H708" s="31"/>
      <c r="I708" s="38"/>
    </row>
    <row r="709" spans="1:9" s="22" customFormat="1" ht="38.25" hidden="1" x14ac:dyDescent="0.25">
      <c r="A709" s="39" t="s">
        <v>368</v>
      </c>
      <c r="B709" s="30" t="s">
        <v>119</v>
      </c>
      <c r="C709" s="30" t="s">
        <v>330</v>
      </c>
      <c r="D709" s="30" t="s">
        <v>121</v>
      </c>
      <c r="E709" s="30" t="s">
        <v>369</v>
      </c>
      <c r="F709" s="43"/>
      <c r="G709" s="47">
        <f>G710</f>
        <v>0</v>
      </c>
      <c r="H709" s="45"/>
      <c r="I709" s="46" t="s">
        <v>149</v>
      </c>
    </row>
    <row r="710" spans="1:9" s="22" customFormat="1" hidden="1" x14ac:dyDescent="0.25">
      <c r="A710" s="39" t="s">
        <v>359</v>
      </c>
      <c r="B710" s="30" t="s">
        <v>119</v>
      </c>
      <c r="C710" s="30" t="s">
        <v>330</v>
      </c>
      <c r="D710" s="30" t="s">
        <v>121</v>
      </c>
      <c r="E710" s="30" t="s">
        <v>369</v>
      </c>
      <c r="F710" s="43">
        <v>400</v>
      </c>
      <c r="G710" s="47">
        <f>G711</f>
        <v>0</v>
      </c>
      <c r="H710" s="45"/>
      <c r="I710" s="46" t="s">
        <v>149</v>
      </c>
    </row>
    <row r="711" spans="1:9" s="22" customFormat="1" ht="25.5" hidden="1" x14ac:dyDescent="0.25">
      <c r="A711" s="39" t="s">
        <v>360</v>
      </c>
      <c r="B711" s="30" t="s">
        <v>119</v>
      </c>
      <c r="C711" s="30" t="s">
        <v>330</v>
      </c>
      <c r="D711" s="30" t="s">
        <v>121</v>
      </c>
      <c r="E711" s="30" t="s">
        <v>369</v>
      </c>
      <c r="F711" s="43">
        <v>440</v>
      </c>
      <c r="G711" s="47">
        <f>G712</f>
        <v>0</v>
      </c>
      <c r="H711" s="45"/>
      <c r="I711" s="46" t="s">
        <v>149</v>
      </c>
    </row>
    <row r="712" spans="1:9" s="22" customFormat="1" ht="25.5" hidden="1" x14ac:dyDescent="0.25">
      <c r="A712" s="37" t="s">
        <v>361</v>
      </c>
      <c r="B712" s="30" t="s">
        <v>119</v>
      </c>
      <c r="C712" s="30" t="s">
        <v>330</v>
      </c>
      <c r="D712" s="30" t="s">
        <v>121</v>
      </c>
      <c r="E712" s="30" t="s">
        <v>369</v>
      </c>
      <c r="F712" s="30" t="s">
        <v>362</v>
      </c>
      <c r="G712" s="38"/>
      <c r="H712" s="31"/>
      <c r="I712" s="38"/>
    </row>
    <row r="713" spans="1:9" s="22" customFormat="1" ht="25.5" hidden="1" x14ac:dyDescent="0.25">
      <c r="A713" s="53" t="s">
        <v>180</v>
      </c>
      <c r="B713" s="40">
        <v>650</v>
      </c>
      <c r="C713" s="30" t="s">
        <v>274</v>
      </c>
      <c r="D713" s="30" t="s">
        <v>167</v>
      </c>
      <c r="E713" s="54" t="s">
        <v>181</v>
      </c>
      <c r="F713" s="30"/>
      <c r="G713" s="38">
        <f>G714</f>
        <v>0</v>
      </c>
      <c r="H713" s="31"/>
      <c r="I713" s="38"/>
    </row>
    <row r="714" spans="1:9" s="22" customFormat="1" ht="102" hidden="1" x14ac:dyDescent="0.25">
      <c r="A714" s="37" t="s">
        <v>488</v>
      </c>
      <c r="B714" s="30" t="s">
        <v>119</v>
      </c>
      <c r="C714" s="30" t="s">
        <v>274</v>
      </c>
      <c r="D714" s="30" t="s">
        <v>167</v>
      </c>
      <c r="E714" s="30" t="s">
        <v>489</v>
      </c>
      <c r="F714" s="30"/>
      <c r="G714" s="38">
        <f>G715</f>
        <v>0</v>
      </c>
      <c r="H714" s="31"/>
      <c r="I714" s="38"/>
    </row>
    <row r="715" spans="1:9" s="22" customFormat="1" hidden="1" x14ac:dyDescent="0.25">
      <c r="A715" s="37" t="s">
        <v>192</v>
      </c>
      <c r="B715" s="30" t="s">
        <v>119</v>
      </c>
      <c r="C715" s="30" t="s">
        <v>274</v>
      </c>
      <c r="D715" s="30" t="s">
        <v>167</v>
      </c>
      <c r="E715" s="30" t="s">
        <v>490</v>
      </c>
      <c r="F715" s="30"/>
      <c r="G715" s="38">
        <f>G716</f>
        <v>0</v>
      </c>
      <c r="H715" s="31"/>
      <c r="I715" s="38"/>
    </row>
    <row r="716" spans="1:9" s="22" customFormat="1" ht="25.5" hidden="1" x14ac:dyDescent="0.25">
      <c r="A716" s="37" t="s">
        <v>163</v>
      </c>
      <c r="B716" s="30" t="s">
        <v>119</v>
      </c>
      <c r="C716" s="30" t="s">
        <v>274</v>
      </c>
      <c r="D716" s="30" t="s">
        <v>167</v>
      </c>
      <c r="E716" s="30" t="s">
        <v>490</v>
      </c>
      <c r="F716" s="30" t="s">
        <v>147</v>
      </c>
      <c r="G716" s="38">
        <f>G717</f>
        <v>0</v>
      </c>
      <c r="H716" s="38"/>
      <c r="I716" s="38"/>
    </row>
    <row r="717" spans="1:9" s="22" customFormat="1" ht="25.5" hidden="1" x14ac:dyDescent="0.25">
      <c r="A717" s="39" t="s">
        <v>164</v>
      </c>
      <c r="B717" s="40">
        <v>650</v>
      </c>
      <c r="C717" s="30" t="s">
        <v>274</v>
      </c>
      <c r="D717" s="30" t="s">
        <v>167</v>
      </c>
      <c r="E717" s="30" t="s">
        <v>490</v>
      </c>
      <c r="F717" s="43">
        <v>240</v>
      </c>
      <c r="G717" s="47"/>
      <c r="H717" s="44"/>
      <c r="I717" s="44"/>
    </row>
    <row r="718" spans="1:9" s="22" customFormat="1" x14ac:dyDescent="0.25">
      <c r="A718" s="95" t="s">
        <v>491</v>
      </c>
      <c r="B718" s="36" t="s">
        <v>119</v>
      </c>
      <c r="C718" s="36" t="s">
        <v>286</v>
      </c>
      <c r="D718" s="36"/>
      <c r="E718" s="36"/>
      <c r="F718" s="36"/>
      <c r="G718" s="31">
        <f>G719+G731</f>
        <v>240000</v>
      </c>
      <c r="H718" s="31"/>
      <c r="I718" s="38"/>
    </row>
    <row r="719" spans="1:9" s="22" customFormat="1" x14ac:dyDescent="0.25">
      <c r="A719" s="37" t="s">
        <v>492</v>
      </c>
      <c r="B719" s="30" t="s">
        <v>119</v>
      </c>
      <c r="C719" s="30" t="s">
        <v>286</v>
      </c>
      <c r="D719" s="30" t="s">
        <v>121</v>
      </c>
      <c r="E719" s="30"/>
      <c r="F719" s="30"/>
      <c r="G719" s="38">
        <f>G726+G720+G727</f>
        <v>240000</v>
      </c>
      <c r="H719" s="38"/>
      <c r="I719" s="38"/>
    </row>
    <row r="720" spans="1:9" s="22" customFormat="1" ht="38.25" x14ac:dyDescent="0.25">
      <c r="A720" s="37" t="s">
        <v>134</v>
      </c>
      <c r="B720" s="30" t="s">
        <v>119</v>
      </c>
      <c r="C720" s="30" t="s">
        <v>286</v>
      </c>
      <c r="D720" s="30" t="s">
        <v>121</v>
      </c>
      <c r="E720" s="30" t="s">
        <v>135</v>
      </c>
      <c r="F720" s="30"/>
      <c r="G720" s="38">
        <f>G722</f>
        <v>240000</v>
      </c>
      <c r="H720" s="38"/>
      <c r="I720" s="38"/>
    </row>
    <row r="721" spans="1:9" s="22" customFormat="1" ht="25.5" x14ac:dyDescent="0.25">
      <c r="A721" s="37" t="s">
        <v>136</v>
      </c>
      <c r="B721" s="30" t="s">
        <v>119</v>
      </c>
      <c r="C721" s="30" t="s">
        <v>286</v>
      </c>
      <c r="D721" s="30" t="s">
        <v>121</v>
      </c>
      <c r="E721" s="30" t="s">
        <v>137</v>
      </c>
      <c r="F721" s="30"/>
      <c r="G721" s="38">
        <f>G722</f>
        <v>240000</v>
      </c>
      <c r="H721" s="38"/>
      <c r="I721" s="38"/>
    </row>
    <row r="722" spans="1:9" s="22" customFormat="1" x14ac:dyDescent="0.25">
      <c r="A722" s="48" t="s">
        <v>493</v>
      </c>
      <c r="B722" s="30" t="s">
        <v>119</v>
      </c>
      <c r="C722" s="30" t="s">
        <v>286</v>
      </c>
      <c r="D722" s="30" t="s">
        <v>121</v>
      </c>
      <c r="E722" s="30" t="s">
        <v>494</v>
      </c>
      <c r="F722" s="30"/>
      <c r="G722" s="38">
        <f>G723</f>
        <v>240000</v>
      </c>
      <c r="H722" s="38"/>
      <c r="I722" s="38"/>
    </row>
    <row r="723" spans="1:9" s="22" customFormat="1" x14ac:dyDescent="0.25">
      <c r="A723" s="87" t="s">
        <v>495</v>
      </c>
      <c r="B723" s="30" t="s">
        <v>119</v>
      </c>
      <c r="C723" s="30" t="s">
        <v>286</v>
      </c>
      <c r="D723" s="30" t="s">
        <v>121</v>
      </c>
      <c r="E723" s="30" t="s">
        <v>494</v>
      </c>
      <c r="F723" s="30" t="s">
        <v>496</v>
      </c>
      <c r="G723" s="38">
        <f>G724</f>
        <v>240000</v>
      </c>
      <c r="H723" s="38"/>
      <c r="I723" s="38"/>
    </row>
    <row r="724" spans="1:9" s="22" customFormat="1" ht="25.5" x14ac:dyDescent="0.25">
      <c r="A724" s="37" t="s">
        <v>497</v>
      </c>
      <c r="B724" s="30" t="s">
        <v>119</v>
      </c>
      <c r="C724" s="30" t="s">
        <v>286</v>
      </c>
      <c r="D724" s="30" t="s">
        <v>121</v>
      </c>
      <c r="E724" s="30" t="s">
        <v>494</v>
      </c>
      <c r="F724" s="30" t="s">
        <v>498</v>
      </c>
      <c r="G724" s="38">
        <v>240000</v>
      </c>
      <c r="H724" s="38"/>
      <c r="I724" s="38"/>
    </row>
    <row r="725" spans="1:9" s="22" customFormat="1" hidden="1" x14ac:dyDescent="0.25">
      <c r="A725" s="37" t="s">
        <v>499</v>
      </c>
      <c r="B725" s="30" t="s">
        <v>119</v>
      </c>
      <c r="C725" s="30" t="s">
        <v>286</v>
      </c>
      <c r="D725" s="30" t="s">
        <v>121</v>
      </c>
      <c r="E725" s="30" t="s">
        <v>494</v>
      </c>
      <c r="F725" s="30" t="s">
        <v>500</v>
      </c>
      <c r="G725" s="38"/>
      <c r="H725" s="38"/>
      <c r="I725" s="38"/>
    </row>
    <row r="726" spans="1:9" s="22" customFormat="1" ht="25.5" hidden="1" x14ac:dyDescent="0.25">
      <c r="A726" s="48" t="s">
        <v>501</v>
      </c>
      <c r="B726" s="30" t="s">
        <v>119</v>
      </c>
      <c r="C726" s="30" t="s">
        <v>286</v>
      </c>
      <c r="D726" s="30" t="s">
        <v>121</v>
      </c>
      <c r="E726" s="30" t="s">
        <v>502</v>
      </c>
      <c r="F726" s="30"/>
      <c r="G726" s="38"/>
      <c r="H726" s="38"/>
      <c r="I726" s="38"/>
    </row>
    <row r="727" spans="1:9" s="22" customFormat="1" ht="51" hidden="1" x14ac:dyDescent="0.25">
      <c r="A727" s="37" t="s">
        <v>503</v>
      </c>
      <c r="B727" s="30" t="s">
        <v>119</v>
      </c>
      <c r="C727" s="30" t="s">
        <v>286</v>
      </c>
      <c r="D727" s="30" t="s">
        <v>121</v>
      </c>
      <c r="E727" s="30" t="s">
        <v>504</v>
      </c>
      <c r="F727" s="30"/>
      <c r="G727" s="38">
        <f>G728</f>
        <v>0</v>
      </c>
      <c r="H727" s="38"/>
      <c r="I727" s="38"/>
    </row>
    <row r="728" spans="1:9" s="22" customFormat="1" ht="29.25" hidden="1" customHeight="1" x14ac:dyDescent="0.25">
      <c r="A728" s="59" t="s">
        <v>495</v>
      </c>
      <c r="B728" s="30" t="s">
        <v>119</v>
      </c>
      <c r="C728" s="30" t="s">
        <v>286</v>
      </c>
      <c r="D728" s="30" t="s">
        <v>121</v>
      </c>
      <c r="E728" s="30" t="s">
        <v>504</v>
      </c>
      <c r="F728" s="30" t="s">
        <v>496</v>
      </c>
      <c r="G728" s="38">
        <f>G730</f>
        <v>0</v>
      </c>
      <c r="H728" s="38"/>
      <c r="I728" s="38"/>
    </row>
    <row r="729" spans="1:9" s="22" customFormat="1" ht="25.5" hidden="1" x14ac:dyDescent="0.25">
      <c r="A729" s="37" t="s">
        <v>497</v>
      </c>
      <c r="B729" s="30" t="s">
        <v>119</v>
      </c>
      <c r="C729" s="30" t="s">
        <v>286</v>
      </c>
      <c r="D729" s="30" t="s">
        <v>121</v>
      </c>
      <c r="E729" s="30" t="s">
        <v>504</v>
      </c>
      <c r="F729" s="30" t="s">
        <v>498</v>
      </c>
      <c r="G729" s="38">
        <f>G730</f>
        <v>0</v>
      </c>
      <c r="H729" s="38"/>
      <c r="I729" s="38"/>
    </row>
    <row r="730" spans="1:9" s="22" customFormat="1" ht="38.25" hidden="1" x14ac:dyDescent="0.25">
      <c r="A730" s="37" t="s">
        <v>505</v>
      </c>
      <c r="B730" s="30" t="s">
        <v>119</v>
      </c>
      <c r="C730" s="30" t="s">
        <v>286</v>
      </c>
      <c r="D730" s="30" t="s">
        <v>121</v>
      </c>
      <c r="E730" s="30" t="s">
        <v>504</v>
      </c>
      <c r="F730" s="30" t="s">
        <v>506</v>
      </c>
      <c r="G730" s="38"/>
      <c r="H730" s="38"/>
      <c r="I730" s="38"/>
    </row>
    <row r="731" spans="1:9" s="93" customFormat="1" ht="12.75" hidden="1" x14ac:dyDescent="0.2">
      <c r="A731" s="35" t="s">
        <v>507</v>
      </c>
      <c r="B731" s="36" t="s">
        <v>119</v>
      </c>
      <c r="C731" s="34" t="s">
        <v>286</v>
      </c>
      <c r="D731" s="34" t="s">
        <v>254</v>
      </c>
      <c r="E731" s="34"/>
      <c r="F731" s="34"/>
      <c r="G731" s="80">
        <f>G732+G736+G739</f>
        <v>0</v>
      </c>
      <c r="H731" s="31"/>
      <c r="I731" s="31"/>
    </row>
    <row r="732" spans="1:9" s="22" customFormat="1" hidden="1" x14ac:dyDescent="0.25">
      <c r="A732" s="87" t="s">
        <v>508</v>
      </c>
      <c r="B732" s="30" t="s">
        <v>119</v>
      </c>
      <c r="C732" s="57" t="s">
        <v>286</v>
      </c>
      <c r="D732" s="57" t="s">
        <v>254</v>
      </c>
      <c r="E732" s="57" t="s">
        <v>509</v>
      </c>
      <c r="F732" s="57"/>
      <c r="G732" s="88">
        <f>G733</f>
        <v>0</v>
      </c>
      <c r="H732" s="38"/>
      <c r="I732" s="38"/>
    </row>
    <row r="733" spans="1:9" s="22" customFormat="1" ht="51" hidden="1" x14ac:dyDescent="0.25">
      <c r="A733" s="37" t="s">
        <v>510</v>
      </c>
      <c r="B733" s="30" t="s">
        <v>119</v>
      </c>
      <c r="C733" s="57" t="s">
        <v>286</v>
      </c>
      <c r="D733" s="57" t="s">
        <v>254</v>
      </c>
      <c r="E733" s="57" t="s">
        <v>509</v>
      </c>
      <c r="F733" s="57" t="s">
        <v>511</v>
      </c>
      <c r="G733" s="88">
        <f>G734</f>
        <v>0</v>
      </c>
      <c r="H733" s="38"/>
      <c r="I733" s="38"/>
    </row>
    <row r="734" spans="1:9" s="22" customFormat="1" ht="63.75" hidden="1" x14ac:dyDescent="0.25">
      <c r="A734" s="37" t="s">
        <v>512</v>
      </c>
      <c r="B734" s="30" t="s">
        <v>119</v>
      </c>
      <c r="C734" s="57" t="s">
        <v>286</v>
      </c>
      <c r="D734" s="57" t="s">
        <v>254</v>
      </c>
      <c r="E734" s="57" t="s">
        <v>509</v>
      </c>
      <c r="F734" s="57" t="s">
        <v>513</v>
      </c>
      <c r="G734" s="88"/>
      <c r="H734" s="38"/>
      <c r="I734" s="38"/>
    </row>
    <row r="735" spans="1:9" s="22" customFormat="1" ht="45.75" hidden="1" customHeight="1" x14ac:dyDescent="0.25">
      <c r="A735" s="53" t="s">
        <v>180</v>
      </c>
      <c r="B735" s="57" t="s">
        <v>119</v>
      </c>
      <c r="C735" s="30" t="s">
        <v>286</v>
      </c>
      <c r="D735" s="30" t="s">
        <v>254</v>
      </c>
      <c r="E735" s="30" t="s">
        <v>181</v>
      </c>
      <c r="F735" s="57"/>
      <c r="G735" s="88">
        <f>G736</f>
        <v>0</v>
      </c>
      <c r="H735" s="38"/>
      <c r="I735" s="38"/>
    </row>
    <row r="736" spans="1:9" s="22" customFormat="1" ht="26.25" hidden="1" x14ac:dyDescent="0.25">
      <c r="A736" s="55" t="s">
        <v>182</v>
      </c>
      <c r="B736" s="30" t="s">
        <v>119</v>
      </c>
      <c r="C736" s="30" t="s">
        <v>286</v>
      </c>
      <c r="D736" s="30" t="s">
        <v>254</v>
      </c>
      <c r="E736" s="30" t="s">
        <v>183</v>
      </c>
      <c r="F736" s="57"/>
      <c r="G736" s="88">
        <f>G737</f>
        <v>0</v>
      </c>
      <c r="H736" s="38"/>
      <c r="I736" s="38"/>
    </row>
    <row r="737" spans="1:9" s="22" customFormat="1" hidden="1" x14ac:dyDescent="0.25">
      <c r="A737" s="87" t="s">
        <v>495</v>
      </c>
      <c r="B737" s="30" t="s">
        <v>119</v>
      </c>
      <c r="C737" s="30" t="s">
        <v>286</v>
      </c>
      <c r="D737" s="30" t="s">
        <v>254</v>
      </c>
      <c r="E737" s="30" t="s">
        <v>275</v>
      </c>
      <c r="F737" s="30" t="s">
        <v>496</v>
      </c>
      <c r="G737" s="38">
        <f>G738</f>
        <v>0</v>
      </c>
      <c r="H737" s="38"/>
      <c r="I737" s="38"/>
    </row>
    <row r="738" spans="1:9" s="22" customFormat="1" ht="25.5" hidden="1" x14ac:dyDescent="0.25">
      <c r="A738" s="37" t="s">
        <v>497</v>
      </c>
      <c r="B738" s="30" t="s">
        <v>119</v>
      </c>
      <c r="C738" s="57" t="s">
        <v>286</v>
      </c>
      <c r="D738" s="57" t="s">
        <v>254</v>
      </c>
      <c r="E738" s="30" t="s">
        <v>275</v>
      </c>
      <c r="F738" s="57" t="s">
        <v>498</v>
      </c>
      <c r="G738" s="88"/>
      <c r="H738" s="38"/>
      <c r="I738" s="38"/>
    </row>
    <row r="739" spans="1:9" s="22" customFormat="1" ht="51" hidden="1" x14ac:dyDescent="0.25">
      <c r="A739" s="37" t="s">
        <v>503</v>
      </c>
      <c r="B739" s="30" t="s">
        <v>119</v>
      </c>
      <c r="C739" s="57" t="s">
        <v>286</v>
      </c>
      <c r="D739" s="57" t="s">
        <v>254</v>
      </c>
      <c r="E739" s="30" t="s">
        <v>504</v>
      </c>
      <c r="F739" s="30"/>
      <c r="G739" s="38">
        <f>G740</f>
        <v>0</v>
      </c>
      <c r="H739" s="38"/>
      <c r="I739" s="38"/>
    </row>
    <row r="740" spans="1:9" s="22" customFormat="1" ht="29.25" hidden="1" customHeight="1" x14ac:dyDescent="0.25">
      <c r="A740" s="59" t="s">
        <v>495</v>
      </c>
      <c r="B740" s="30" t="s">
        <v>119</v>
      </c>
      <c r="C740" s="57" t="s">
        <v>286</v>
      </c>
      <c r="D740" s="57" t="s">
        <v>254</v>
      </c>
      <c r="E740" s="30" t="s">
        <v>504</v>
      </c>
      <c r="F740" s="30" t="s">
        <v>496</v>
      </c>
      <c r="G740" s="38">
        <f>G742</f>
        <v>0</v>
      </c>
      <c r="H740" s="38"/>
      <c r="I740" s="38"/>
    </row>
    <row r="741" spans="1:9" s="22" customFormat="1" ht="25.5" hidden="1" x14ac:dyDescent="0.25">
      <c r="A741" s="37" t="s">
        <v>497</v>
      </c>
      <c r="B741" s="30" t="s">
        <v>119</v>
      </c>
      <c r="C741" s="57" t="s">
        <v>286</v>
      </c>
      <c r="D741" s="57" t="s">
        <v>254</v>
      </c>
      <c r="E741" s="30" t="s">
        <v>504</v>
      </c>
      <c r="F741" s="30" t="s">
        <v>498</v>
      </c>
      <c r="G741" s="38">
        <f>G742</f>
        <v>0</v>
      </c>
      <c r="H741" s="38"/>
      <c r="I741" s="38"/>
    </row>
    <row r="742" spans="1:9" s="22" customFormat="1" ht="38.25" hidden="1" x14ac:dyDescent="0.25">
      <c r="A742" s="37" t="s">
        <v>505</v>
      </c>
      <c r="B742" s="30" t="s">
        <v>119</v>
      </c>
      <c r="C742" s="57" t="s">
        <v>286</v>
      </c>
      <c r="D742" s="57" t="s">
        <v>254</v>
      </c>
      <c r="E742" s="30" t="s">
        <v>504</v>
      </c>
      <c r="F742" s="30" t="s">
        <v>506</v>
      </c>
      <c r="G742" s="38"/>
      <c r="H742" s="38"/>
      <c r="I742" s="38"/>
    </row>
    <row r="743" spans="1:9" s="22" customFormat="1" x14ac:dyDescent="0.25">
      <c r="A743" s="35" t="s">
        <v>514</v>
      </c>
      <c r="B743" s="27">
        <v>650</v>
      </c>
      <c r="C743" s="34" t="s">
        <v>174</v>
      </c>
      <c r="D743" s="34"/>
      <c r="E743" s="34"/>
      <c r="F743" s="34"/>
      <c r="G743" s="80">
        <f>G744+G776</f>
        <v>13400000</v>
      </c>
      <c r="H743" s="31"/>
      <c r="I743" s="31"/>
    </row>
    <row r="744" spans="1:9" s="22" customFormat="1" x14ac:dyDescent="0.25">
      <c r="A744" s="37" t="s">
        <v>515</v>
      </c>
      <c r="B744" s="30" t="s">
        <v>119</v>
      </c>
      <c r="C744" s="30" t="s">
        <v>174</v>
      </c>
      <c r="D744" s="30" t="s">
        <v>121</v>
      </c>
      <c r="E744" s="30"/>
      <c r="F744" s="30"/>
      <c r="G744" s="38">
        <f>G760+G766+G771+G745</f>
        <v>13400000</v>
      </c>
      <c r="H744" s="38"/>
      <c r="I744" s="38"/>
    </row>
    <row r="745" spans="1:9" s="22" customFormat="1" ht="38.25" x14ac:dyDescent="0.25">
      <c r="A745" s="37" t="s">
        <v>516</v>
      </c>
      <c r="B745" s="30" t="s">
        <v>119</v>
      </c>
      <c r="C745" s="30" t="s">
        <v>174</v>
      </c>
      <c r="D745" s="30" t="s">
        <v>121</v>
      </c>
      <c r="E745" s="30" t="s">
        <v>517</v>
      </c>
      <c r="F745" s="30"/>
      <c r="G745" s="38">
        <f>G747+G752+G755</f>
        <v>13400000</v>
      </c>
      <c r="H745" s="38"/>
      <c r="I745" s="38"/>
    </row>
    <row r="746" spans="1:9" s="22" customFormat="1" ht="25.5" x14ac:dyDescent="0.25">
      <c r="A746" s="56" t="s">
        <v>518</v>
      </c>
      <c r="B746" s="30" t="s">
        <v>119</v>
      </c>
      <c r="C746" s="30" t="s">
        <v>174</v>
      </c>
      <c r="D746" s="30" t="s">
        <v>121</v>
      </c>
      <c r="E746" s="30" t="s">
        <v>519</v>
      </c>
      <c r="F746" s="30"/>
      <c r="G746" s="38">
        <f>G747+G752+G755</f>
        <v>13400000</v>
      </c>
      <c r="H746" s="38"/>
      <c r="I746" s="38"/>
    </row>
    <row r="747" spans="1:9" s="22" customFormat="1" ht="30" customHeight="1" x14ac:dyDescent="0.25">
      <c r="A747" s="56" t="s">
        <v>208</v>
      </c>
      <c r="B747" s="30" t="s">
        <v>119</v>
      </c>
      <c r="C747" s="30" t="s">
        <v>174</v>
      </c>
      <c r="D747" s="30" t="s">
        <v>121</v>
      </c>
      <c r="E747" s="30" t="s">
        <v>520</v>
      </c>
      <c r="F747" s="30"/>
      <c r="G747" s="38">
        <f>G748</f>
        <v>11566000</v>
      </c>
      <c r="H747" s="38"/>
      <c r="I747" s="38"/>
    </row>
    <row r="748" spans="1:9" s="22" customFormat="1" ht="39" x14ac:dyDescent="0.25">
      <c r="A748" s="59" t="s">
        <v>241</v>
      </c>
      <c r="B748" s="57" t="s">
        <v>119</v>
      </c>
      <c r="C748" s="30" t="s">
        <v>174</v>
      </c>
      <c r="D748" s="30" t="s">
        <v>121</v>
      </c>
      <c r="E748" s="30" t="s">
        <v>520</v>
      </c>
      <c r="F748" s="43">
        <v>600</v>
      </c>
      <c r="G748" s="47">
        <f>G749</f>
        <v>11566000</v>
      </c>
      <c r="H748" s="45"/>
      <c r="I748" s="46" t="s">
        <v>149</v>
      </c>
    </row>
    <row r="749" spans="1:9" s="22" customFormat="1" x14ac:dyDescent="0.25">
      <c r="A749" s="59" t="s">
        <v>212</v>
      </c>
      <c r="B749" s="30" t="s">
        <v>119</v>
      </c>
      <c r="C749" s="30" t="s">
        <v>174</v>
      </c>
      <c r="D749" s="30" t="s">
        <v>121</v>
      </c>
      <c r="E749" s="30" t="s">
        <v>520</v>
      </c>
      <c r="F749" s="30" t="s">
        <v>213</v>
      </c>
      <c r="G749" s="38">
        <f>11316000+250000</f>
        <v>11566000</v>
      </c>
      <c r="H749" s="38"/>
      <c r="I749" s="38"/>
    </row>
    <row r="750" spans="1:9" s="22" customFormat="1" ht="63.75" hidden="1" x14ac:dyDescent="0.25">
      <c r="A750" s="37" t="s">
        <v>216</v>
      </c>
      <c r="B750" s="30" t="s">
        <v>119</v>
      </c>
      <c r="C750" s="30" t="s">
        <v>174</v>
      </c>
      <c r="D750" s="30" t="s">
        <v>121</v>
      </c>
      <c r="E750" s="30" t="s">
        <v>520</v>
      </c>
      <c r="F750" s="30" t="s">
        <v>217</v>
      </c>
      <c r="G750" s="38"/>
      <c r="H750" s="38"/>
      <c r="I750" s="38"/>
    </row>
    <row r="751" spans="1:9" s="22" customFormat="1" hidden="1" x14ac:dyDescent="0.25">
      <c r="A751" s="59" t="s">
        <v>218</v>
      </c>
      <c r="B751" s="30" t="s">
        <v>119</v>
      </c>
      <c r="C751" s="30" t="s">
        <v>174</v>
      </c>
      <c r="D751" s="30" t="s">
        <v>121</v>
      </c>
      <c r="E751" s="30" t="s">
        <v>520</v>
      </c>
      <c r="F751" s="30" t="s">
        <v>219</v>
      </c>
      <c r="G751" s="38"/>
      <c r="H751" s="38"/>
      <c r="I751" s="38"/>
    </row>
    <row r="752" spans="1:9" s="22" customFormat="1" ht="25.5" x14ac:dyDescent="0.25">
      <c r="A752" s="56" t="s">
        <v>481</v>
      </c>
      <c r="B752" s="30" t="s">
        <v>119</v>
      </c>
      <c r="C752" s="30" t="s">
        <v>174</v>
      </c>
      <c r="D752" s="30" t="s">
        <v>121</v>
      </c>
      <c r="E752" s="30" t="s">
        <v>561</v>
      </c>
      <c r="F752" s="30"/>
      <c r="G752" s="38">
        <f>G753</f>
        <v>1034000</v>
      </c>
      <c r="H752" s="38"/>
      <c r="I752" s="38"/>
    </row>
    <row r="753" spans="1:9" s="22" customFormat="1" ht="37.5" customHeight="1" x14ac:dyDescent="0.25">
      <c r="A753" s="59" t="s">
        <v>241</v>
      </c>
      <c r="B753" s="57" t="s">
        <v>119</v>
      </c>
      <c r="C753" s="30" t="s">
        <v>174</v>
      </c>
      <c r="D753" s="30" t="s">
        <v>121</v>
      </c>
      <c r="E753" s="30" t="s">
        <v>561</v>
      </c>
      <c r="F753" s="43">
        <v>600</v>
      </c>
      <c r="G753" s="47">
        <f>G754</f>
        <v>1034000</v>
      </c>
      <c r="H753" s="45"/>
      <c r="I753" s="46" t="s">
        <v>149</v>
      </c>
    </row>
    <row r="754" spans="1:9" s="22" customFormat="1" ht="12" customHeight="1" x14ac:dyDescent="0.25">
      <c r="A754" s="59" t="s">
        <v>212</v>
      </c>
      <c r="B754" s="30" t="s">
        <v>119</v>
      </c>
      <c r="C754" s="30" t="s">
        <v>174</v>
      </c>
      <c r="D754" s="30" t="s">
        <v>121</v>
      </c>
      <c r="E754" s="30" t="s">
        <v>561</v>
      </c>
      <c r="F754" s="30" t="s">
        <v>213</v>
      </c>
      <c r="G754" s="38">
        <v>1034000</v>
      </c>
      <c r="H754" s="38"/>
      <c r="I754" s="38"/>
    </row>
    <row r="755" spans="1:9" s="22" customFormat="1" x14ac:dyDescent="0.25">
      <c r="A755" s="37" t="s">
        <v>192</v>
      </c>
      <c r="B755" s="30" t="s">
        <v>119</v>
      </c>
      <c r="C755" s="30" t="s">
        <v>174</v>
      </c>
      <c r="D755" s="30" t="s">
        <v>121</v>
      </c>
      <c r="E755" s="94" t="s">
        <v>521</v>
      </c>
      <c r="F755" s="30"/>
      <c r="G755" s="38">
        <f>G756</f>
        <v>800000</v>
      </c>
      <c r="H755" s="38"/>
      <c r="I755" s="38"/>
    </row>
    <row r="756" spans="1:9" s="22" customFormat="1" ht="25.5" x14ac:dyDescent="0.25">
      <c r="A756" s="37" t="s">
        <v>163</v>
      </c>
      <c r="B756" s="30" t="s">
        <v>119</v>
      </c>
      <c r="C756" s="30" t="s">
        <v>174</v>
      </c>
      <c r="D756" s="30" t="s">
        <v>121</v>
      </c>
      <c r="E756" s="94" t="s">
        <v>521</v>
      </c>
      <c r="F756" s="30" t="s">
        <v>147</v>
      </c>
      <c r="G756" s="38">
        <f>G757</f>
        <v>800000</v>
      </c>
      <c r="H756" s="38"/>
      <c r="I756" s="38"/>
    </row>
    <row r="757" spans="1:9" s="22" customFormat="1" ht="25.5" x14ac:dyDescent="0.25">
      <c r="A757" s="39" t="s">
        <v>164</v>
      </c>
      <c r="B757" s="30" t="s">
        <v>119</v>
      </c>
      <c r="C757" s="30" t="s">
        <v>174</v>
      </c>
      <c r="D757" s="30" t="s">
        <v>121</v>
      </c>
      <c r="E757" s="94" t="s">
        <v>521</v>
      </c>
      <c r="F757" s="43">
        <v>240</v>
      </c>
      <c r="G757" s="47">
        <v>800000</v>
      </c>
      <c r="H757" s="44"/>
      <c r="I757" s="44"/>
    </row>
    <row r="758" spans="1:9" s="22" customFormat="1" ht="12" hidden="1" customHeight="1" x14ac:dyDescent="0.25">
      <c r="A758" s="37" t="s">
        <v>216</v>
      </c>
      <c r="B758" s="30" t="s">
        <v>119</v>
      </c>
      <c r="C758" s="30" t="s">
        <v>174</v>
      </c>
      <c r="D758" s="30" t="s">
        <v>121</v>
      </c>
      <c r="E758" s="30" t="s">
        <v>522</v>
      </c>
      <c r="F758" s="30" t="s">
        <v>217</v>
      </c>
      <c r="G758" s="38"/>
      <c r="H758" s="38"/>
      <c r="I758" s="38"/>
    </row>
    <row r="759" spans="1:9" s="22" customFormat="1" ht="12" hidden="1" customHeight="1" x14ac:dyDescent="0.25">
      <c r="A759" s="59" t="s">
        <v>218</v>
      </c>
      <c r="B759" s="30" t="s">
        <v>119</v>
      </c>
      <c r="C759" s="30" t="s">
        <v>174</v>
      </c>
      <c r="D759" s="30" t="s">
        <v>121</v>
      </c>
      <c r="E759" s="30" t="s">
        <v>522</v>
      </c>
      <c r="F759" s="30" t="s">
        <v>219</v>
      </c>
      <c r="G759" s="38"/>
      <c r="H759" s="38"/>
      <c r="I759" s="38"/>
    </row>
    <row r="760" spans="1:9" s="22" customFormat="1" ht="12" hidden="1" customHeight="1" x14ac:dyDescent="0.25">
      <c r="A760" s="37" t="s">
        <v>523</v>
      </c>
      <c r="B760" s="30" t="s">
        <v>119</v>
      </c>
      <c r="C760" s="30" t="s">
        <v>174</v>
      </c>
      <c r="D760" s="30" t="s">
        <v>121</v>
      </c>
      <c r="E760" s="30" t="s">
        <v>524</v>
      </c>
      <c r="F760" s="30"/>
      <c r="G760" s="38">
        <f>G761</f>
        <v>0</v>
      </c>
      <c r="H760" s="38"/>
      <c r="I760" s="38"/>
    </row>
    <row r="761" spans="1:9" s="22" customFormat="1" ht="12" hidden="1" customHeight="1" x14ac:dyDescent="0.25">
      <c r="A761" s="56" t="s">
        <v>200</v>
      </c>
      <c r="B761" s="30" t="s">
        <v>119</v>
      </c>
      <c r="C761" s="30" t="s">
        <v>174</v>
      </c>
      <c r="D761" s="30" t="s">
        <v>121</v>
      </c>
      <c r="E761" s="30" t="s">
        <v>525</v>
      </c>
      <c r="F761" s="30"/>
      <c r="G761" s="38">
        <f>G762</f>
        <v>0</v>
      </c>
      <c r="H761" s="38"/>
      <c r="I761" s="38"/>
    </row>
    <row r="762" spans="1:9" s="22" customFormat="1" ht="12" hidden="1" customHeight="1" x14ac:dyDescent="0.25">
      <c r="A762" s="59" t="s">
        <v>241</v>
      </c>
      <c r="B762" s="57" t="s">
        <v>119</v>
      </c>
      <c r="C762" s="30" t="s">
        <v>174</v>
      </c>
      <c r="D762" s="30" t="s">
        <v>121</v>
      </c>
      <c r="E762" s="30" t="s">
        <v>525</v>
      </c>
      <c r="F762" s="43">
        <v>600</v>
      </c>
      <c r="G762" s="47">
        <f>G764+G765</f>
        <v>0</v>
      </c>
      <c r="H762" s="45"/>
      <c r="I762" s="46" t="s">
        <v>149</v>
      </c>
    </row>
    <row r="763" spans="1:9" s="22" customFormat="1" ht="12" hidden="1" customHeight="1" x14ac:dyDescent="0.25">
      <c r="A763" s="59" t="s">
        <v>212</v>
      </c>
      <c r="B763" s="30" t="s">
        <v>119</v>
      </c>
      <c r="C763" s="30" t="s">
        <v>174</v>
      </c>
      <c r="D763" s="30" t="s">
        <v>121</v>
      </c>
      <c r="E763" s="30" t="s">
        <v>525</v>
      </c>
      <c r="F763" s="30" t="s">
        <v>213</v>
      </c>
      <c r="G763" s="38">
        <f>G764+G765</f>
        <v>0</v>
      </c>
      <c r="H763" s="38"/>
      <c r="I763" s="38"/>
    </row>
    <row r="764" spans="1:9" s="22" customFormat="1" ht="12" hidden="1" customHeight="1" x14ac:dyDescent="0.25">
      <c r="A764" s="37" t="s">
        <v>216</v>
      </c>
      <c r="B764" s="30" t="s">
        <v>119</v>
      </c>
      <c r="C764" s="30" t="s">
        <v>174</v>
      </c>
      <c r="D764" s="30" t="s">
        <v>121</v>
      </c>
      <c r="E764" s="30" t="s">
        <v>525</v>
      </c>
      <c r="F764" s="30" t="s">
        <v>217</v>
      </c>
      <c r="G764" s="38"/>
      <c r="H764" s="38"/>
      <c r="I764" s="38"/>
    </row>
    <row r="765" spans="1:9" s="22" customFormat="1" ht="12" hidden="1" customHeight="1" x14ac:dyDescent="0.25">
      <c r="A765" s="59" t="s">
        <v>218</v>
      </c>
      <c r="B765" s="30" t="s">
        <v>119</v>
      </c>
      <c r="C765" s="30" t="s">
        <v>174</v>
      </c>
      <c r="D765" s="30" t="s">
        <v>121</v>
      </c>
      <c r="E765" s="30" t="s">
        <v>525</v>
      </c>
      <c r="F765" s="30" t="s">
        <v>219</v>
      </c>
      <c r="G765" s="38"/>
      <c r="H765" s="38"/>
      <c r="I765" s="38"/>
    </row>
    <row r="766" spans="1:9" s="22" customFormat="1" ht="12" hidden="1" customHeight="1" x14ac:dyDescent="0.25">
      <c r="A766" s="56" t="s">
        <v>526</v>
      </c>
      <c r="B766" s="57" t="s">
        <v>119</v>
      </c>
      <c r="C766" s="30" t="s">
        <v>174</v>
      </c>
      <c r="D766" s="30" t="s">
        <v>121</v>
      </c>
      <c r="E766" s="30" t="s">
        <v>527</v>
      </c>
      <c r="F766" s="30"/>
      <c r="G766" s="38">
        <f>G769</f>
        <v>0</v>
      </c>
      <c r="H766" s="38"/>
      <c r="I766" s="38"/>
    </row>
    <row r="767" spans="1:9" s="22" customFormat="1" ht="12" hidden="1" customHeight="1" x14ac:dyDescent="0.25">
      <c r="A767" s="37" t="s">
        <v>163</v>
      </c>
      <c r="B767" s="30" t="s">
        <v>119</v>
      </c>
      <c r="C767" s="30" t="s">
        <v>174</v>
      </c>
      <c r="D767" s="30" t="s">
        <v>121</v>
      </c>
      <c r="E767" s="30" t="s">
        <v>527</v>
      </c>
      <c r="F767" s="30" t="s">
        <v>147</v>
      </c>
      <c r="G767" s="97">
        <f>G768</f>
        <v>0</v>
      </c>
      <c r="H767" s="38"/>
      <c r="I767" s="38"/>
    </row>
    <row r="768" spans="1:9" s="22" customFormat="1" ht="12" hidden="1" customHeight="1" x14ac:dyDescent="0.25">
      <c r="A768" s="39" t="s">
        <v>164</v>
      </c>
      <c r="B768" s="40">
        <v>650</v>
      </c>
      <c r="C768" s="30" t="s">
        <v>174</v>
      </c>
      <c r="D768" s="30" t="s">
        <v>121</v>
      </c>
      <c r="E768" s="30" t="s">
        <v>527</v>
      </c>
      <c r="F768" s="43">
        <v>240</v>
      </c>
      <c r="G768" s="44">
        <f>G769</f>
        <v>0</v>
      </c>
      <c r="H768" s="44"/>
      <c r="I768" s="44"/>
    </row>
    <row r="769" spans="1:9" s="22" customFormat="1" ht="12" hidden="1" customHeight="1" x14ac:dyDescent="0.25">
      <c r="A769" s="37" t="s">
        <v>427</v>
      </c>
      <c r="B769" s="30" t="s">
        <v>119</v>
      </c>
      <c r="C769" s="30" t="s">
        <v>174</v>
      </c>
      <c r="D769" s="30" t="s">
        <v>121</v>
      </c>
      <c r="E769" s="30" t="s">
        <v>527</v>
      </c>
      <c r="F769" s="30" t="s">
        <v>153</v>
      </c>
      <c r="G769" s="38"/>
      <c r="H769" s="38"/>
      <c r="I769" s="38"/>
    </row>
    <row r="770" spans="1:9" s="22" customFormat="1" ht="12" hidden="1" customHeight="1" x14ac:dyDescent="0.25">
      <c r="A770" s="37" t="s">
        <v>427</v>
      </c>
      <c r="B770" s="30" t="s">
        <v>119</v>
      </c>
      <c r="C770" s="30" t="s">
        <v>174</v>
      </c>
      <c r="D770" s="30" t="s">
        <v>121</v>
      </c>
      <c r="E770" s="30" t="s">
        <v>528</v>
      </c>
      <c r="F770" s="30" t="s">
        <v>219</v>
      </c>
      <c r="G770" s="38"/>
      <c r="H770" s="38"/>
      <c r="I770" s="38"/>
    </row>
    <row r="771" spans="1:9" s="22" customFormat="1" ht="12" hidden="1" customHeight="1" x14ac:dyDescent="0.25">
      <c r="A771" s="39" t="s">
        <v>396</v>
      </c>
      <c r="B771" s="40">
        <v>90</v>
      </c>
      <c r="C771" s="41">
        <v>11</v>
      </c>
      <c r="D771" s="41">
        <v>1</v>
      </c>
      <c r="E771" s="42">
        <v>5220000</v>
      </c>
      <c r="F771" s="43" t="s">
        <v>149</v>
      </c>
      <c r="G771" s="47">
        <f>G772</f>
        <v>0</v>
      </c>
      <c r="H771" s="49"/>
      <c r="I771" s="50" t="s">
        <v>149</v>
      </c>
    </row>
    <row r="772" spans="1:9" s="22" customFormat="1" ht="12" hidden="1" customHeight="1" x14ac:dyDescent="0.25">
      <c r="A772" s="37" t="s">
        <v>163</v>
      </c>
      <c r="B772" s="30" t="s">
        <v>119</v>
      </c>
      <c r="C772" s="30" t="s">
        <v>174</v>
      </c>
      <c r="D772" s="30" t="s">
        <v>121</v>
      </c>
      <c r="E772" s="30" t="s">
        <v>529</v>
      </c>
      <c r="F772" s="30"/>
      <c r="G772" s="97">
        <f>G773</f>
        <v>0</v>
      </c>
      <c r="H772" s="38"/>
      <c r="I772" s="38"/>
    </row>
    <row r="773" spans="1:9" s="22" customFormat="1" ht="12" hidden="1" customHeight="1" x14ac:dyDescent="0.25">
      <c r="A773" s="37" t="s">
        <v>163</v>
      </c>
      <c r="B773" s="30" t="s">
        <v>119</v>
      </c>
      <c r="C773" s="30" t="s">
        <v>174</v>
      </c>
      <c r="D773" s="30" t="s">
        <v>121</v>
      </c>
      <c r="E773" s="30" t="s">
        <v>529</v>
      </c>
      <c r="F773" s="30" t="s">
        <v>147</v>
      </c>
      <c r="G773" s="97">
        <f>G774</f>
        <v>0</v>
      </c>
      <c r="H773" s="38"/>
      <c r="I773" s="38"/>
    </row>
    <row r="774" spans="1:9" s="22" customFormat="1" ht="12" hidden="1" customHeight="1" x14ac:dyDescent="0.25">
      <c r="A774" s="39" t="s">
        <v>164</v>
      </c>
      <c r="B774" s="40">
        <v>650</v>
      </c>
      <c r="C774" s="30" t="s">
        <v>174</v>
      </c>
      <c r="D774" s="30" t="s">
        <v>121</v>
      </c>
      <c r="E774" s="30" t="s">
        <v>529</v>
      </c>
      <c r="F774" s="43">
        <v>240</v>
      </c>
      <c r="G774" s="44">
        <f>G775</f>
        <v>0</v>
      </c>
      <c r="H774" s="44"/>
      <c r="I774" s="44"/>
    </row>
    <row r="775" spans="1:9" s="22" customFormat="1" ht="12" hidden="1" customHeight="1" x14ac:dyDescent="0.25">
      <c r="A775" s="37" t="s">
        <v>427</v>
      </c>
      <c r="B775" s="30" t="s">
        <v>119</v>
      </c>
      <c r="C775" s="30" t="s">
        <v>174</v>
      </c>
      <c r="D775" s="30" t="s">
        <v>121</v>
      </c>
      <c r="E775" s="30" t="s">
        <v>529</v>
      </c>
      <c r="F775" s="30" t="s">
        <v>153</v>
      </c>
      <c r="G775" s="38"/>
      <c r="H775" s="38"/>
      <c r="I775" s="38"/>
    </row>
    <row r="776" spans="1:9" s="93" customFormat="1" ht="12" hidden="1" customHeight="1" x14ac:dyDescent="0.2">
      <c r="A776" s="35" t="s">
        <v>530</v>
      </c>
      <c r="B776" s="36" t="s">
        <v>119</v>
      </c>
      <c r="C776" s="36" t="s">
        <v>174</v>
      </c>
      <c r="D776" s="36" t="s">
        <v>123</v>
      </c>
      <c r="E776" s="36"/>
      <c r="F776" s="36"/>
      <c r="G776" s="31">
        <f>G779</f>
        <v>0</v>
      </c>
      <c r="H776" s="31"/>
      <c r="I776" s="31"/>
    </row>
    <row r="777" spans="1:9" s="22" customFormat="1" ht="12" hidden="1" customHeight="1" x14ac:dyDescent="0.25">
      <c r="A777" s="56" t="s">
        <v>531</v>
      </c>
      <c r="B777" s="57" t="s">
        <v>119</v>
      </c>
      <c r="C777" s="30" t="s">
        <v>174</v>
      </c>
      <c r="D777" s="30" t="s">
        <v>123</v>
      </c>
      <c r="E777" s="30" t="s">
        <v>532</v>
      </c>
      <c r="F777" s="30"/>
      <c r="G777" s="38">
        <f>G778</f>
        <v>0</v>
      </c>
      <c r="H777" s="38"/>
      <c r="I777" s="38"/>
    </row>
    <row r="778" spans="1:9" s="22" customFormat="1" ht="12" hidden="1" customHeight="1" x14ac:dyDescent="0.25">
      <c r="A778" s="37" t="s">
        <v>216</v>
      </c>
      <c r="B778" s="57" t="s">
        <v>119</v>
      </c>
      <c r="C778" s="30" t="s">
        <v>174</v>
      </c>
      <c r="D778" s="30" t="s">
        <v>123</v>
      </c>
      <c r="E778" s="30" t="s">
        <v>532</v>
      </c>
      <c r="F778" s="43">
        <v>600</v>
      </c>
      <c r="G778" s="47">
        <f>G779</f>
        <v>0</v>
      </c>
      <c r="H778" s="45"/>
      <c r="I778" s="46" t="s">
        <v>149</v>
      </c>
    </row>
    <row r="779" spans="1:9" s="22" customFormat="1" ht="12" hidden="1" customHeight="1" x14ac:dyDescent="0.25">
      <c r="A779" s="59" t="s">
        <v>218</v>
      </c>
      <c r="B779" s="30" t="s">
        <v>119</v>
      </c>
      <c r="C779" s="30" t="s">
        <v>174</v>
      </c>
      <c r="D779" s="30" t="s">
        <v>123</v>
      </c>
      <c r="E779" s="30" t="s">
        <v>532</v>
      </c>
      <c r="F779" s="30" t="s">
        <v>219</v>
      </c>
      <c r="G779" s="38"/>
      <c r="H779" s="38"/>
      <c r="I779" s="38"/>
    </row>
    <row r="780" spans="1:9" s="22" customFormat="1" ht="12" hidden="1" customHeight="1" x14ac:dyDescent="0.25">
      <c r="A780" s="51" t="s">
        <v>533</v>
      </c>
      <c r="B780" s="36" t="s">
        <v>119</v>
      </c>
      <c r="C780" s="36" t="s">
        <v>277</v>
      </c>
      <c r="D780" s="36" t="s">
        <v>534</v>
      </c>
      <c r="E780" s="36"/>
      <c r="F780" s="36"/>
      <c r="G780" s="31">
        <f>G781</f>
        <v>0</v>
      </c>
      <c r="H780" s="31"/>
      <c r="I780" s="31"/>
    </row>
    <row r="781" spans="1:9" s="22" customFormat="1" ht="12" hidden="1" customHeight="1" x14ac:dyDescent="0.25">
      <c r="A781" s="98" t="s">
        <v>535</v>
      </c>
      <c r="B781" s="30" t="s">
        <v>119</v>
      </c>
      <c r="C781" s="30" t="s">
        <v>277</v>
      </c>
      <c r="D781" s="30" t="s">
        <v>254</v>
      </c>
      <c r="E781" s="30"/>
      <c r="F781" s="30"/>
      <c r="G781" s="38">
        <f>G787+G782</f>
        <v>0</v>
      </c>
      <c r="H781" s="38"/>
      <c r="I781" s="38"/>
    </row>
    <row r="782" spans="1:9" s="22" customFormat="1" ht="12" hidden="1" customHeight="1" x14ac:dyDescent="0.25">
      <c r="A782" s="98" t="s">
        <v>536</v>
      </c>
      <c r="B782" s="30" t="s">
        <v>119</v>
      </c>
      <c r="C782" s="30" t="s">
        <v>277</v>
      </c>
      <c r="D782" s="30" t="s">
        <v>254</v>
      </c>
      <c r="E782" s="30" t="s">
        <v>537</v>
      </c>
      <c r="F782" s="30"/>
      <c r="G782" s="38">
        <f>G786</f>
        <v>0</v>
      </c>
      <c r="H782" s="38"/>
      <c r="I782" s="38"/>
    </row>
    <row r="783" spans="1:9" s="22" customFormat="1" ht="12" hidden="1" customHeight="1" x14ac:dyDescent="0.25">
      <c r="A783" s="98" t="s">
        <v>538</v>
      </c>
      <c r="B783" s="30" t="s">
        <v>119</v>
      </c>
      <c r="C783" s="30" t="s">
        <v>277</v>
      </c>
      <c r="D783" s="30" t="s">
        <v>254</v>
      </c>
      <c r="E783" s="30" t="s">
        <v>539</v>
      </c>
      <c r="F783" s="30"/>
      <c r="G783" s="38">
        <f>G784</f>
        <v>0</v>
      </c>
      <c r="H783" s="38"/>
      <c r="I783" s="38"/>
    </row>
    <row r="784" spans="1:9" s="22" customFormat="1" ht="12" hidden="1" customHeight="1" x14ac:dyDescent="0.25">
      <c r="A784" s="98" t="s">
        <v>540</v>
      </c>
      <c r="B784" s="30" t="s">
        <v>119</v>
      </c>
      <c r="C784" s="30" t="s">
        <v>277</v>
      </c>
      <c r="D784" s="30" t="s">
        <v>254</v>
      </c>
      <c r="E784" s="30" t="s">
        <v>541</v>
      </c>
      <c r="F784" s="30"/>
      <c r="G784" s="38">
        <f>G785</f>
        <v>0</v>
      </c>
      <c r="H784" s="38"/>
      <c r="I784" s="38"/>
    </row>
    <row r="785" spans="1:9" s="22" customFormat="1" ht="12" hidden="1" customHeight="1" x14ac:dyDescent="0.25">
      <c r="A785" s="37" t="s">
        <v>393</v>
      </c>
      <c r="B785" s="30" t="s">
        <v>119</v>
      </c>
      <c r="C785" s="30" t="s">
        <v>277</v>
      </c>
      <c r="D785" s="30" t="s">
        <v>254</v>
      </c>
      <c r="E785" s="30" t="s">
        <v>541</v>
      </c>
      <c r="F785" s="30" t="s">
        <v>221</v>
      </c>
      <c r="G785" s="38">
        <f>G786</f>
        <v>0</v>
      </c>
      <c r="H785" s="38"/>
      <c r="I785" s="38"/>
    </row>
    <row r="786" spans="1:9" s="22" customFormat="1" ht="12" hidden="1" customHeight="1" x14ac:dyDescent="0.25">
      <c r="A786" s="37" t="s">
        <v>222</v>
      </c>
      <c r="B786" s="30" t="s">
        <v>119</v>
      </c>
      <c r="C786" s="30" t="s">
        <v>277</v>
      </c>
      <c r="D786" s="30" t="s">
        <v>254</v>
      </c>
      <c r="E786" s="30" t="s">
        <v>541</v>
      </c>
      <c r="F786" s="30" t="s">
        <v>394</v>
      </c>
      <c r="G786" s="38"/>
      <c r="H786" s="38"/>
      <c r="I786" s="38"/>
    </row>
    <row r="787" spans="1:9" s="22" customFormat="1" ht="12" hidden="1" customHeight="1" x14ac:dyDescent="0.25">
      <c r="A787" s="98" t="s">
        <v>535</v>
      </c>
      <c r="B787" s="30" t="s">
        <v>119</v>
      </c>
      <c r="C787" s="30" t="s">
        <v>277</v>
      </c>
      <c r="D787" s="30" t="s">
        <v>254</v>
      </c>
      <c r="E787" s="30" t="s">
        <v>542</v>
      </c>
      <c r="F787" s="30"/>
      <c r="G787" s="38">
        <f>G789</f>
        <v>0</v>
      </c>
      <c r="H787" s="38"/>
      <c r="I787" s="38"/>
    </row>
    <row r="788" spans="1:9" s="22" customFormat="1" ht="12" hidden="1" customHeight="1" x14ac:dyDescent="0.25">
      <c r="A788" s="37" t="s">
        <v>220</v>
      </c>
      <c r="B788" s="30" t="s">
        <v>119</v>
      </c>
      <c r="C788" s="30" t="s">
        <v>277</v>
      </c>
      <c r="D788" s="30" t="s">
        <v>254</v>
      </c>
      <c r="E788" s="30" t="s">
        <v>542</v>
      </c>
      <c r="F788" s="30" t="s">
        <v>221</v>
      </c>
      <c r="G788" s="38">
        <f>G789</f>
        <v>0</v>
      </c>
      <c r="H788" s="38"/>
      <c r="I788" s="38"/>
    </row>
    <row r="789" spans="1:9" s="22" customFormat="1" ht="12" hidden="1" customHeight="1" x14ac:dyDescent="0.25">
      <c r="A789" s="37" t="s">
        <v>222</v>
      </c>
      <c r="B789" s="30" t="s">
        <v>119</v>
      </c>
      <c r="C789" s="30" t="s">
        <v>277</v>
      </c>
      <c r="D789" s="30" t="s">
        <v>254</v>
      </c>
      <c r="E789" s="30" t="s">
        <v>542</v>
      </c>
      <c r="F789" s="30" t="s">
        <v>394</v>
      </c>
      <c r="G789" s="38"/>
      <c r="H789" s="38"/>
      <c r="I789" s="38"/>
    </row>
    <row r="790" spans="1:9" s="22" customFormat="1" ht="12" customHeight="1" x14ac:dyDescent="0.25">
      <c r="A790" s="99" t="s">
        <v>543</v>
      </c>
      <c r="B790" s="30"/>
      <c r="C790" s="30"/>
      <c r="D790" s="30"/>
      <c r="E790" s="30"/>
      <c r="F790" s="30"/>
      <c r="G790" s="100">
        <f>G8+G159+G185+G265+G423+G619+G641+G718+G743+G780+G612+G690</f>
        <v>87964702.870000005</v>
      </c>
      <c r="H790" s="100">
        <f>H612+H265+H185</f>
        <v>78158.01999999999</v>
      </c>
      <c r="I790" s="100">
        <f>I8+I159+I423+I641+I661+I718+I185</f>
        <v>717813.23</v>
      </c>
    </row>
    <row r="791" spans="1:9" x14ac:dyDescent="0.25">
      <c r="G791" s="101"/>
    </row>
    <row r="792" spans="1:9" x14ac:dyDescent="0.25">
      <c r="A792"/>
      <c r="B792"/>
      <c r="C792"/>
      <c r="D792"/>
      <c r="E792"/>
      <c r="F792"/>
      <c r="G792" s="102"/>
      <c r="H792"/>
      <c r="I792"/>
    </row>
    <row r="793" spans="1:9" x14ac:dyDescent="0.25">
      <c r="A793"/>
      <c r="B793"/>
      <c r="C793"/>
      <c r="D793"/>
      <c r="E793"/>
      <c r="F793"/>
      <c r="G793" s="102"/>
      <c r="H793"/>
      <c r="I793"/>
    </row>
    <row r="794" spans="1:9" x14ac:dyDescent="0.25">
      <c r="A794"/>
      <c r="B794"/>
      <c r="C794"/>
      <c r="D794"/>
      <c r="E794"/>
      <c r="F794"/>
      <c r="G794" s="102"/>
      <c r="H794"/>
      <c r="I794"/>
    </row>
    <row r="795" spans="1:9" x14ac:dyDescent="0.25">
      <c r="A795"/>
      <c r="B795"/>
      <c r="C795"/>
      <c r="D795"/>
      <c r="E795"/>
      <c r="F795"/>
      <c r="G795" s="102"/>
      <c r="H795"/>
      <c r="I795"/>
    </row>
    <row r="796" spans="1:9" x14ac:dyDescent="0.25">
      <c r="A796"/>
      <c r="B796"/>
      <c r="C796"/>
      <c r="D796"/>
      <c r="E796"/>
      <c r="F796"/>
      <c r="G796" s="102"/>
      <c r="H796"/>
      <c r="I796"/>
    </row>
    <row r="797" spans="1:9" x14ac:dyDescent="0.25">
      <c r="A797"/>
      <c r="B797"/>
      <c r="C797"/>
      <c r="D797"/>
      <c r="E797"/>
      <c r="F797"/>
      <c r="G797" s="102"/>
      <c r="H797"/>
      <c r="I797"/>
    </row>
    <row r="798" spans="1:9" x14ac:dyDescent="0.25">
      <c r="A798"/>
      <c r="B798"/>
      <c r="C798"/>
      <c r="D798"/>
      <c r="E798"/>
      <c r="F798"/>
      <c r="G798" s="102"/>
      <c r="H798"/>
      <c r="I798"/>
    </row>
    <row r="799" spans="1:9" x14ac:dyDescent="0.25">
      <c r="A799"/>
      <c r="B799"/>
      <c r="C799"/>
      <c r="D799"/>
      <c r="E799"/>
      <c r="F799"/>
      <c r="G799" s="102"/>
      <c r="H799"/>
      <c r="I799"/>
    </row>
    <row r="800" spans="1:9" x14ac:dyDescent="0.25">
      <c r="A800"/>
      <c r="B800"/>
      <c r="C800"/>
      <c r="D800"/>
      <c r="E800"/>
      <c r="F800"/>
      <c r="G800" s="102"/>
      <c r="H800"/>
      <c r="I800"/>
    </row>
    <row r="801" spans="1:9" x14ac:dyDescent="0.25">
      <c r="A801"/>
      <c r="B801"/>
      <c r="C801"/>
      <c r="D801"/>
      <c r="E801"/>
      <c r="F801"/>
      <c r="G801" s="102"/>
      <c r="H801"/>
      <c r="I801"/>
    </row>
    <row r="802" spans="1:9" x14ac:dyDescent="0.25">
      <c r="A802"/>
      <c r="B802"/>
      <c r="C802"/>
      <c r="D802"/>
      <c r="E802"/>
      <c r="F802"/>
      <c r="G802" s="102"/>
      <c r="H802"/>
      <c r="I802"/>
    </row>
    <row r="803" spans="1:9" x14ac:dyDescent="0.25">
      <c r="A803"/>
      <c r="B803"/>
      <c r="C803"/>
      <c r="D803"/>
      <c r="E803"/>
      <c r="F803"/>
      <c r="G803" s="102"/>
      <c r="H803"/>
      <c r="I803"/>
    </row>
    <row r="804" spans="1:9" x14ac:dyDescent="0.25">
      <c r="A804"/>
      <c r="B804"/>
      <c r="C804"/>
      <c r="D804"/>
      <c r="E804"/>
      <c r="F804"/>
      <c r="G804" s="102"/>
      <c r="H804"/>
      <c r="I804"/>
    </row>
    <row r="805" spans="1:9" x14ac:dyDescent="0.25">
      <c r="A805"/>
      <c r="B805"/>
      <c r="C805"/>
      <c r="D805"/>
      <c r="E805"/>
      <c r="F805"/>
      <c r="G805" s="102"/>
      <c r="H805"/>
      <c r="I805"/>
    </row>
    <row r="806" spans="1:9" x14ac:dyDescent="0.25">
      <c r="A806"/>
      <c r="B806"/>
      <c r="C806"/>
      <c r="D806"/>
      <c r="E806"/>
      <c r="F806"/>
      <c r="G806" s="102"/>
      <c r="H806"/>
      <c r="I806"/>
    </row>
    <row r="807" spans="1:9" x14ac:dyDescent="0.25">
      <c r="A807"/>
      <c r="B807"/>
      <c r="C807"/>
      <c r="D807"/>
      <c r="E807"/>
      <c r="F807"/>
      <c r="G807" s="102"/>
      <c r="H807"/>
      <c r="I807"/>
    </row>
    <row r="808" spans="1:9" x14ac:dyDescent="0.25">
      <c r="A808"/>
      <c r="B808"/>
      <c r="C808"/>
      <c r="D808"/>
      <c r="E808"/>
      <c r="F808"/>
      <c r="G808" s="102"/>
      <c r="H808"/>
      <c r="I808"/>
    </row>
    <row r="809" spans="1:9" x14ac:dyDescent="0.25">
      <c r="A809"/>
      <c r="B809"/>
      <c r="C809"/>
      <c r="D809"/>
      <c r="E809"/>
      <c r="F809"/>
      <c r="G809" s="102"/>
      <c r="H809"/>
      <c r="I809"/>
    </row>
    <row r="810" spans="1:9" x14ac:dyDescent="0.25">
      <c r="A810"/>
      <c r="B810"/>
      <c r="C810"/>
      <c r="D810"/>
      <c r="E810"/>
      <c r="F810"/>
      <c r="G810" s="102"/>
      <c r="H810"/>
      <c r="I810"/>
    </row>
    <row r="811" spans="1:9" x14ac:dyDescent="0.25">
      <c r="A811"/>
      <c r="B811"/>
      <c r="C811"/>
      <c r="D811"/>
      <c r="E811"/>
      <c r="F811"/>
      <c r="G811" s="102"/>
      <c r="H811"/>
      <c r="I811"/>
    </row>
    <row r="812" spans="1:9" x14ac:dyDescent="0.25">
      <c r="A812"/>
      <c r="B812"/>
      <c r="C812"/>
      <c r="D812"/>
      <c r="E812"/>
      <c r="F812"/>
      <c r="G812" s="102"/>
      <c r="H812"/>
      <c r="I812"/>
    </row>
    <row r="813" spans="1:9" x14ac:dyDescent="0.25">
      <c r="A813"/>
      <c r="B813"/>
      <c r="C813"/>
      <c r="D813"/>
      <c r="E813"/>
      <c r="F813"/>
      <c r="G813" s="102"/>
      <c r="H813"/>
      <c r="I813"/>
    </row>
    <row r="814" spans="1:9" x14ac:dyDescent="0.25">
      <c r="A814"/>
      <c r="B814"/>
      <c r="C814"/>
      <c r="D814"/>
      <c r="E814"/>
      <c r="F814"/>
      <c r="G814" s="102"/>
      <c r="H814"/>
      <c r="I814"/>
    </row>
    <row r="815" spans="1:9" x14ac:dyDescent="0.25">
      <c r="A815"/>
      <c r="B815"/>
      <c r="C815"/>
      <c r="D815"/>
      <c r="E815"/>
      <c r="F815"/>
      <c r="G815" s="102"/>
      <c r="H815"/>
      <c r="I815"/>
    </row>
    <row r="816" spans="1:9" x14ac:dyDescent="0.25">
      <c r="A816"/>
      <c r="B816"/>
      <c r="C816"/>
      <c r="D816"/>
      <c r="E816"/>
      <c r="F816"/>
      <c r="G816" s="102"/>
      <c r="H816"/>
      <c r="I816"/>
    </row>
    <row r="817" spans="1:9" x14ac:dyDescent="0.25">
      <c r="A817"/>
      <c r="B817"/>
      <c r="C817"/>
      <c r="D817"/>
      <c r="E817"/>
      <c r="F817"/>
      <c r="G817" s="102"/>
      <c r="H817"/>
      <c r="I817"/>
    </row>
    <row r="818" spans="1:9" x14ac:dyDescent="0.25">
      <c r="A818"/>
      <c r="B818"/>
      <c r="C818"/>
      <c r="D818"/>
      <c r="E818"/>
      <c r="F818"/>
      <c r="G818" s="102"/>
      <c r="H818"/>
      <c r="I818"/>
    </row>
    <row r="819" spans="1:9" x14ac:dyDescent="0.25">
      <c r="A819"/>
      <c r="B819"/>
      <c r="C819"/>
      <c r="D819"/>
      <c r="E819"/>
      <c r="F819"/>
      <c r="G819" s="102"/>
      <c r="H819"/>
      <c r="I819"/>
    </row>
    <row r="820" spans="1:9" x14ac:dyDescent="0.25">
      <c r="A820"/>
      <c r="B820"/>
      <c r="C820"/>
      <c r="D820"/>
      <c r="E820"/>
      <c r="F820"/>
      <c r="G820" s="102"/>
      <c r="H820"/>
      <c r="I820"/>
    </row>
    <row r="821" spans="1:9" x14ac:dyDescent="0.25">
      <c r="A821"/>
      <c r="B821"/>
      <c r="C821"/>
      <c r="D821"/>
      <c r="E821"/>
      <c r="F821"/>
      <c r="G821" s="102"/>
      <c r="H821"/>
      <c r="I821"/>
    </row>
    <row r="822" spans="1:9" x14ac:dyDescent="0.25">
      <c r="A822"/>
      <c r="B822"/>
      <c r="C822"/>
      <c r="D822"/>
      <c r="E822"/>
      <c r="F822"/>
      <c r="G822" s="102"/>
      <c r="H822"/>
      <c r="I822"/>
    </row>
    <row r="823" spans="1:9" x14ac:dyDescent="0.25">
      <c r="A823"/>
      <c r="B823"/>
      <c r="C823"/>
      <c r="D823"/>
      <c r="E823"/>
      <c r="F823"/>
      <c r="G823" s="102"/>
      <c r="H823"/>
      <c r="I823"/>
    </row>
    <row r="824" spans="1:9" x14ac:dyDescent="0.25">
      <c r="A824"/>
      <c r="B824"/>
      <c r="C824"/>
      <c r="D824"/>
      <c r="E824"/>
      <c r="F824"/>
      <c r="G824" s="102"/>
      <c r="H824"/>
      <c r="I824"/>
    </row>
    <row r="825" spans="1:9" x14ac:dyDescent="0.25">
      <c r="A825"/>
      <c r="B825"/>
      <c r="C825"/>
      <c r="D825"/>
      <c r="E825"/>
      <c r="F825"/>
      <c r="G825" s="102"/>
      <c r="H825"/>
      <c r="I825"/>
    </row>
    <row r="826" spans="1:9" x14ac:dyDescent="0.25">
      <c r="A826"/>
      <c r="B826"/>
      <c r="C826"/>
      <c r="D826"/>
      <c r="E826"/>
      <c r="F826"/>
      <c r="G826" s="102"/>
      <c r="H826"/>
      <c r="I826"/>
    </row>
    <row r="827" spans="1:9" x14ac:dyDescent="0.25">
      <c r="A827"/>
      <c r="B827"/>
      <c r="C827"/>
      <c r="D827"/>
      <c r="E827"/>
      <c r="F827"/>
      <c r="G827" s="102"/>
      <c r="H827"/>
      <c r="I827"/>
    </row>
    <row r="828" spans="1:9" x14ac:dyDescent="0.25">
      <c r="A828"/>
      <c r="B828"/>
      <c r="C828"/>
      <c r="D828"/>
      <c r="E828"/>
      <c r="F828"/>
      <c r="G828" s="102"/>
      <c r="H828"/>
      <c r="I828"/>
    </row>
    <row r="829" spans="1:9" x14ac:dyDescent="0.25">
      <c r="A829"/>
      <c r="B829"/>
      <c r="C829"/>
      <c r="D829"/>
      <c r="E829"/>
      <c r="F829"/>
      <c r="G829" s="102"/>
      <c r="H829"/>
      <c r="I829"/>
    </row>
    <row r="830" spans="1:9" x14ac:dyDescent="0.25">
      <c r="A830"/>
      <c r="B830"/>
      <c r="C830"/>
      <c r="D830"/>
      <c r="E830"/>
      <c r="F830"/>
      <c r="G830" s="102"/>
      <c r="H830"/>
      <c r="I830"/>
    </row>
    <row r="831" spans="1:9" x14ac:dyDescent="0.25">
      <c r="A831"/>
      <c r="B831"/>
      <c r="C831"/>
      <c r="D831"/>
      <c r="E831"/>
      <c r="F831"/>
      <c r="G831" s="102"/>
      <c r="H831"/>
      <c r="I831"/>
    </row>
    <row r="832" spans="1:9" x14ac:dyDescent="0.25">
      <c r="A832"/>
      <c r="B832"/>
      <c r="C832"/>
      <c r="D832"/>
      <c r="E832"/>
      <c r="F832"/>
      <c r="G832" s="102"/>
      <c r="H832"/>
      <c r="I832"/>
    </row>
    <row r="833" spans="1:9" x14ac:dyDescent="0.25">
      <c r="A833"/>
      <c r="B833"/>
      <c r="C833"/>
      <c r="D833"/>
      <c r="E833"/>
      <c r="F833"/>
      <c r="G833" s="102"/>
      <c r="H833"/>
      <c r="I833"/>
    </row>
    <row r="834" spans="1:9" x14ac:dyDescent="0.25">
      <c r="A834"/>
      <c r="B834"/>
      <c r="C834"/>
      <c r="D834"/>
      <c r="E834"/>
      <c r="F834"/>
      <c r="G834" s="102"/>
      <c r="H834"/>
      <c r="I834"/>
    </row>
    <row r="835" spans="1:9" x14ac:dyDescent="0.25">
      <c r="A835"/>
      <c r="B835"/>
      <c r="C835"/>
      <c r="D835"/>
      <c r="E835"/>
      <c r="F835"/>
      <c r="G835" s="102"/>
      <c r="H835"/>
      <c r="I835"/>
    </row>
    <row r="836" spans="1:9" x14ac:dyDescent="0.25">
      <c r="A836"/>
      <c r="B836"/>
      <c r="C836"/>
      <c r="D836"/>
      <c r="E836"/>
      <c r="F836"/>
      <c r="G836" s="102"/>
      <c r="H836"/>
      <c r="I836"/>
    </row>
    <row r="837" spans="1:9" x14ac:dyDescent="0.25">
      <c r="A837"/>
      <c r="B837"/>
      <c r="C837"/>
      <c r="D837"/>
      <c r="E837"/>
      <c r="F837"/>
      <c r="G837" s="102"/>
      <c r="H837"/>
      <c r="I837"/>
    </row>
    <row r="838" spans="1:9" x14ac:dyDescent="0.25">
      <c r="A838"/>
      <c r="B838"/>
      <c r="C838"/>
      <c r="D838"/>
      <c r="E838"/>
      <c r="F838"/>
      <c r="G838" s="102"/>
      <c r="H838"/>
      <c r="I838"/>
    </row>
    <row r="839" spans="1:9" x14ac:dyDescent="0.25">
      <c r="A839"/>
      <c r="B839"/>
      <c r="C839"/>
      <c r="D839"/>
      <c r="E839"/>
      <c r="F839"/>
      <c r="G839" s="102"/>
      <c r="H839"/>
      <c r="I839"/>
    </row>
    <row r="840" spans="1:9" x14ac:dyDescent="0.25">
      <c r="A840"/>
      <c r="B840"/>
      <c r="C840"/>
      <c r="D840"/>
      <c r="E840"/>
      <c r="F840"/>
      <c r="G840" s="102"/>
      <c r="H840"/>
      <c r="I840"/>
    </row>
    <row r="841" spans="1:9" x14ac:dyDescent="0.25">
      <c r="A841"/>
      <c r="B841"/>
      <c r="C841"/>
      <c r="D841"/>
      <c r="E841"/>
      <c r="F841"/>
      <c r="G841" s="102"/>
      <c r="H841"/>
      <c r="I841"/>
    </row>
    <row r="842" spans="1:9" x14ac:dyDescent="0.25">
      <c r="A842"/>
      <c r="B842"/>
      <c r="C842"/>
      <c r="D842"/>
      <c r="E842"/>
      <c r="F842"/>
      <c r="G842" s="102"/>
      <c r="H842"/>
      <c r="I842"/>
    </row>
    <row r="843" spans="1:9" x14ac:dyDescent="0.25">
      <c r="A843"/>
      <c r="B843"/>
      <c r="C843"/>
      <c r="D843"/>
      <c r="E843"/>
      <c r="F843"/>
      <c r="G843" s="102"/>
      <c r="H843"/>
      <c r="I843"/>
    </row>
    <row r="844" spans="1:9" x14ac:dyDescent="0.25">
      <c r="A844"/>
      <c r="B844"/>
      <c r="C844"/>
      <c r="D844"/>
      <c r="E844"/>
      <c r="F844"/>
      <c r="G844" s="102"/>
      <c r="H844"/>
      <c r="I844"/>
    </row>
    <row r="845" spans="1:9" x14ac:dyDescent="0.25">
      <c r="A845"/>
      <c r="B845"/>
      <c r="C845"/>
      <c r="D845"/>
      <c r="E845"/>
      <c r="F845"/>
      <c r="G845" s="102"/>
      <c r="H845"/>
      <c r="I845"/>
    </row>
    <row r="846" spans="1:9" x14ac:dyDescent="0.25">
      <c r="A846"/>
      <c r="B846"/>
      <c r="C846"/>
      <c r="D846"/>
      <c r="E846"/>
      <c r="F846"/>
      <c r="G846" s="102"/>
      <c r="H846"/>
      <c r="I846"/>
    </row>
    <row r="847" spans="1:9" x14ac:dyDescent="0.25">
      <c r="A847"/>
      <c r="B847"/>
      <c r="C847"/>
      <c r="D847"/>
      <c r="E847"/>
      <c r="F847"/>
      <c r="G847" s="102"/>
      <c r="H847"/>
      <c r="I847"/>
    </row>
    <row r="848" spans="1:9" x14ac:dyDescent="0.25">
      <c r="A848"/>
      <c r="B848"/>
      <c r="C848"/>
      <c r="D848"/>
      <c r="E848"/>
      <c r="F848"/>
      <c r="G848" s="102"/>
      <c r="H848"/>
      <c r="I848"/>
    </row>
    <row r="849" spans="1:9" x14ac:dyDescent="0.25">
      <c r="A849"/>
      <c r="B849"/>
      <c r="C849"/>
      <c r="D849"/>
      <c r="E849"/>
      <c r="F849"/>
      <c r="G849" s="102"/>
      <c r="H849"/>
      <c r="I849"/>
    </row>
    <row r="850" spans="1:9" x14ac:dyDescent="0.25">
      <c r="A850"/>
      <c r="B850"/>
      <c r="C850"/>
      <c r="D850"/>
      <c r="E850"/>
      <c r="F850"/>
      <c r="G850" s="102"/>
      <c r="H850"/>
      <c r="I850"/>
    </row>
    <row r="851" spans="1:9" x14ac:dyDescent="0.25">
      <c r="A851"/>
      <c r="B851"/>
      <c r="C851"/>
      <c r="D851"/>
      <c r="E851"/>
      <c r="F851"/>
      <c r="G851" s="102"/>
      <c r="H851"/>
      <c r="I851"/>
    </row>
  </sheetData>
  <mergeCells count="3">
    <mergeCell ref="A1:I1"/>
    <mergeCell ref="A4:I4"/>
    <mergeCell ref="A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1"/>
  <sheetViews>
    <sheetView workbookViewId="0">
      <selection activeCell="A2" sqref="A2"/>
    </sheetView>
  </sheetViews>
  <sheetFormatPr defaultRowHeight="15" x14ac:dyDescent="0.25"/>
  <cols>
    <col min="1" max="1" width="88.28515625" style="19" customWidth="1"/>
    <col min="2" max="2" width="13.42578125" style="19" customWidth="1"/>
    <col min="3" max="3" width="7.28515625" style="19" customWidth="1"/>
    <col min="4" max="4" width="18.42578125" style="19" customWidth="1"/>
    <col min="5" max="5" width="17.7109375" style="103" customWidth="1"/>
    <col min="257" max="257" width="88.28515625" customWidth="1"/>
    <col min="258" max="258" width="13.42578125" customWidth="1"/>
    <col min="259" max="259" width="7.28515625" customWidth="1"/>
    <col min="260" max="260" width="18.42578125" customWidth="1"/>
    <col min="261" max="261" width="17.7109375" customWidth="1"/>
    <col min="513" max="513" width="88.28515625" customWidth="1"/>
    <col min="514" max="514" width="13.42578125" customWidth="1"/>
    <col min="515" max="515" width="7.28515625" customWidth="1"/>
    <col min="516" max="516" width="18.42578125" customWidth="1"/>
    <col min="517" max="517" width="17.7109375" customWidth="1"/>
    <col min="769" max="769" width="88.28515625" customWidth="1"/>
    <col min="770" max="770" width="13.42578125" customWidth="1"/>
    <col min="771" max="771" width="7.28515625" customWidth="1"/>
    <col min="772" max="772" width="18.42578125" customWidth="1"/>
    <col min="773" max="773" width="17.7109375" customWidth="1"/>
    <col min="1025" max="1025" width="88.28515625" customWidth="1"/>
    <col min="1026" max="1026" width="13.42578125" customWidth="1"/>
    <col min="1027" max="1027" width="7.28515625" customWidth="1"/>
    <col min="1028" max="1028" width="18.42578125" customWidth="1"/>
    <col min="1029" max="1029" width="17.7109375" customWidth="1"/>
    <col min="1281" max="1281" width="88.28515625" customWidth="1"/>
    <col min="1282" max="1282" width="13.42578125" customWidth="1"/>
    <col min="1283" max="1283" width="7.28515625" customWidth="1"/>
    <col min="1284" max="1284" width="18.42578125" customWidth="1"/>
    <col min="1285" max="1285" width="17.7109375" customWidth="1"/>
    <col min="1537" max="1537" width="88.28515625" customWidth="1"/>
    <col min="1538" max="1538" width="13.42578125" customWidth="1"/>
    <col min="1539" max="1539" width="7.28515625" customWidth="1"/>
    <col min="1540" max="1540" width="18.42578125" customWidth="1"/>
    <col min="1541" max="1541" width="17.7109375" customWidth="1"/>
    <col min="1793" max="1793" width="88.28515625" customWidth="1"/>
    <col min="1794" max="1794" width="13.42578125" customWidth="1"/>
    <col min="1795" max="1795" width="7.28515625" customWidth="1"/>
    <col min="1796" max="1796" width="18.42578125" customWidth="1"/>
    <col min="1797" max="1797" width="17.7109375" customWidth="1"/>
    <col min="2049" max="2049" width="88.28515625" customWidth="1"/>
    <col min="2050" max="2050" width="13.42578125" customWidth="1"/>
    <col min="2051" max="2051" width="7.28515625" customWidth="1"/>
    <col min="2052" max="2052" width="18.42578125" customWidth="1"/>
    <col min="2053" max="2053" width="17.7109375" customWidth="1"/>
    <col min="2305" max="2305" width="88.28515625" customWidth="1"/>
    <col min="2306" max="2306" width="13.42578125" customWidth="1"/>
    <col min="2307" max="2307" width="7.28515625" customWidth="1"/>
    <col min="2308" max="2308" width="18.42578125" customWidth="1"/>
    <col min="2309" max="2309" width="17.7109375" customWidth="1"/>
    <col min="2561" max="2561" width="88.28515625" customWidth="1"/>
    <col min="2562" max="2562" width="13.42578125" customWidth="1"/>
    <col min="2563" max="2563" width="7.28515625" customWidth="1"/>
    <col min="2564" max="2564" width="18.42578125" customWidth="1"/>
    <col min="2565" max="2565" width="17.7109375" customWidth="1"/>
    <col min="2817" max="2817" width="88.28515625" customWidth="1"/>
    <col min="2818" max="2818" width="13.42578125" customWidth="1"/>
    <col min="2819" max="2819" width="7.28515625" customWidth="1"/>
    <col min="2820" max="2820" width="18.42578125" customWidth="1"/>
    <col min="2821" max="2821" width="17.7109375" customWidth="1"/>
    <col min="3073" max="3073" width="88.28515625" customWidth="1"/>
    <col min="3074" max="3074" width="13.42578125" customWidth="1"/>
    <col min="3075" max="3075" width="7.28515625" customWidth="1"/>
    <col min="3076" max="3076" width="18.42578125" customWidth="1"/>
    <col min="3077" max="3077" width="17.7109375" customWidth="1"/>
    <col min="3329" max="3329" width="88.28515625" customWidth="1"/>
    <col min="3330" max="3330" width="13.42578125" customWidth="1"/>
    <col min="3331" max="3331" width="7.28515625" customWidth="1"/>
    <col min="3332" max="3332" width="18.42578125" customWidth="1"/>
    <col min="3333" max="3333" width="17.7109375" customWidth="1"/>
    <col min="3585" max="3585" width="88.28515625" customWidth="1"/>
    <col min="3586" max="3586" width="13.42578125" customWidth="1"/>
    <col min="3587" max="3587" width="7.28515625" customWidth="1"/>
    <col min="3588" max="3588" width="18.42578125" customWidth="1"/>
    <col min="3589" max="3589" width="17.7109375" customWidth="1"/>
    <col min="3841" max="3841" width="88.28515625" customWidth="1"/>
    <col min="3842" max="3842" width="13.42578125" customWidth="1"/>
    <col min="3843" max="3843" width="7.28515625" customWidth="1"/>
    <col min="3844" max="3844" width="18.42578125" customWidth="1"/>
    <col min="3845" max="3845" width="17.7109375" customWidth="1"/>
    <col min="4097" max="4097" width="88.28515625" customWidth="1"/>
    <col min="4098" max="4098" width="13.42578125" customWidth="1"/>
    <col min="4099" max="4099" width="7.28515625" customWidth="1"/>
    <col min="4100" max="4100" width="18.42578125" customWidth="1"/>
    <col min="4101" max="4101" width="17.7109375" customWidth="1"/>
    <col min="4353" max="4353" width="88.28515625" customWidth="1"/>
    <col min="4354" max="4354" width="13.42578125" customWidth="1"/>
    <col min="4355" max="4355" width="7.28515625" customWidth="1"/>
    <col min="4356" max="4356" width="18.42578125" customWidth="1"/>
    <col min="4357" max="4357" width="17.7109375" customWidth="1"/>
    <col min="4609" max="4609" width="88.28515625" customWidth="1"/>
    <col min="4610" max="4610" width="13.42578125" customWidth="1"/>
    <col min="4611" max="4611" width="7.28515625" customWidth="1"/>
    <col min="4612" max="4612" width="18.42578125" customWidth="1"/>
    <col min="4613" max="4613" width="17.7109375" customWidth="1"/>
    <col min="4865" max="4865" width="88.28515625" customWidth="1"/>
    <col min="4866" max="4866" width="13.42578125" customWidth="1"/>
    <col min="4867" max="4867" width="7.28515625" customWidth="1"/>
    <col min="4868" max="4868" width="18.42578125" customWidth="1"/>
    <col min="4869" max="4869" width="17.7109375" customWidth="1"/>
    <col min="5121" max="5121" width="88.28515625" customWidth="1"/>
    <col min="5122" max="5122" width="13.42578125" customWidth="1"/>
    <col min="5123" max="5123" width="7.28515625" customWidth="1"/>
    <col min="5124" max="5124" width="18.42578125" customWidth="1"/>
    <col min="5125" max="5125" width="17.7109375" customWidth="1"/>
    <col min="5377" max="5377" width="88.28515625" customWidth="1"/>
    <col min="5378" max="5378" width="13.42578125" customWidth="1"/>
    <col min="5379" max="5379" width="7.28515625" customWidth="1"/>
    <col min="5380" max="5380" width="18.42578125" customWidth="1"/>
    <col min="5381" max="5381" width="17.7109375" customWidth="1"/>
    <col min="5633" max="5633" width="88.28515625" customWidth="1"/>
    <col min="5634" max="5634" width="13.42578125" customWidth="1"/>
    <col min="5635" max="5635" width="7.28515625" customWidth="1"/>
    <col min="5636" max="5636" width="18.42578125" customWidth="1"/>
    <col min="5637" max="5637" width="17.7109375" customWidth="1"/>
    <col min="5889" max="5889" width="88.28515625" customWidth="1"/>
    <col min="5890" max="5890" width="13.42578125" customWidth="1"/>
    <col min="5891" max="5891" width="7.28515625" customWidth="1"/>
    <col min="5892" max="5892" width="18.42578125" customWidth="1"/>
    <col min="5893" max="5893" width="17.7109375" customWidth="1"/>
    <col min="6145" max="6145" width="88.28515625" customWidth="1"/>
    <col min="6146" max="6146" width="13.42578125" customWidth="1"/>
    <col min="6147" max="6147" width="7.28515625" customWidth="1"/>
    <col min="6148" max="6148" width="18.42578125" customWidth="1"/>
    <col min="6149" max="6149" width="17.7109375" customWidth="1"/>
    <col min="6401" max="6401" width="88.28515625" customWidth="1"/>
    <col min="6402" max="6402" width="13.42578125" customWidth="1"/>
    <col min="6403" max="6403" width="7.28515625" customWidth="1"/>
    <col min="6404" max="6404" width="18.42578125" customWidth="1"/>
    <col min="6405" max="6405" width="17.7109375" customWidth="1"/>
    <col min="6657" max="6657" width="88.28515625" customWidth="1"/>
    <col min="6658" max="6658" width="13.42578125" customWidth="1"/>
    <col min="6659" max="6659" width="7.28515625" customWidth="1"/>
    <col min="6660" max="6660" width="18.42578125" customWidth="1"/>
    <col min="6661" max="6661" width="17.7109375" customWidth="1"/>
    <col min="6913" max="6913" width="88.28515625" customWidth="1"/>
    <col min="6914" max="6914" width="13.42578125" customWidth="1"/>
    <col min="6915" max="6915" width="7.28515625" customWidth="1"/>
    <col min="6916" max="6916" width="18.42578125" customWidth="1"/>
    <col min="6917" max="6917" width="17.7109375" customWidth="1"/>
    <col min="7169" max="7169" width="88.28515625" customWidth="1"/>
    <col min="7170" max="7170" width="13.42578125" customWidth="1"/>
    <col min="7171" max="7171" width="7.28515625" customWidth="1"/>
    <col min="7172" max="7172" width="18.42578125" customWidth="1"/>
    <col min="7173" max="7173" width="17.7109375" customWidth="1"/>
    <col min="7425" max="7425" width="88.28515625" customWidth="1"/>
    <col min="7426" max="7426" width="13.42578125" customWidth="1"/>
    <col min="7427" max="7427" width="7.28515625" customWidth="1"/>
    <col min="7428" max="7428" width="18.42578125" customWidth="1"/>
    <col min="7429" max="7429" width="17.7109375" customWidth="1"/>
    <col min="7681" max="7681" width="88.28515625" customWidth="1"/>
    <col min="7682" max="7682" width="13.42578125" customWidth="1"/>
    <col min="7683" max="7683" width="7.28515625" customWidth="1"/>
    <col min="7684" max="7684" width="18.42578125" customWidth="1"/>
    <col min="7685" max="7685" width="17.7109375" customWidth="1"/>
    <col min="7937" max="7937" width="88.28515625" customWidth="1"/>
    <col min="7938" max="7938" width="13.42578125" customWidth="1"/>
    <col min="7939" max="7939" width="7.28515625" customWidth="1"/>
    <col min="7940" max="7940" width="18.42578125" customWidth="1"/>
    <col min="7941" max="7941" width="17.7109375" customWidth="1"/>
    <col min="8193" max="8193" width="88.28515625" customWidth="1"/>
    <col min="8194" max="8194" width="13.42578125" customWidth="1"/>
    <col min="8195" max="8195" width="7.28515625" customWidth="1"/>
    <col min="8196" max="8196" width="18.42578125" customWidth="1"/>
    <col min="8197" max="8197" width="17.7109375" customWidth="1"/>
    <col min="8449" max="8449" width="88.28515625" customWidth="1"/>
    <col min="8450" max="8450" width="13.42578125" customWidth="1"/>
    <col min="8451" max="8451" width="7.28515625" customWidth="1"/>
    <col min="8452" max="8452" width="18.42578125" customWidth="1"/>
    <col min="8453" max="8453" width="17.7109375" customWidth="1"/>
    <col min="8705" max="8705" width="88.28515625" customWidth="1"/>
    <col min="8706" max="8706" width="13.42578125" customWidth="1"/>
    <col min="8707" max="8707" width="7.28515625" customWidth="1"/>
    <col min="8708" max="8708" width="18.42578125" customWidth="1"/>
    <col min="8709" max="8709" width="17.7109375" customWidth="1"/>
    <col min="8961" max="8961" width="88.28515625" customWidth="1"/>
    <col min="8962" max="8962" width="13.42578125" customWidth="1"/>
    <col min="8963" max="8963" width="7.28515625" customWidth="1"/>
    <col min="8964" max="8964" width="18.42578125" customWidth="1"/>
    <col min="8965" max="8965" width="17.7109375" customWidth="1"/>
    <col min="9217" max="9217" width="88.28515625" customWidth="1"/>
    <col min="9218" max="9218" width="13.42578125" customWidth="1"/>
    <col min="9219" max="9219" width="7.28515625" customWidth="1"/>
    <col min="9220" max="9220" width="18.42578125" customWidth="1"/>
    <col min="9221" max="9221" width="17.7109375" customWidth="1"/>
    <col min="9473" max="9473" width="88.28515625" customWidth="1"/>
    <col min="9474" max="9474" width="13.42578125" customWidth="1"/>
    <col min="9475" max="9475" width="7.28515625" customWidth="1"/>
    <col min="9476" max="9476" width="18.42578125" customWidth="1"/>
    <col min="9477" max="9477" width="17.7109375" customWidth="1"/>
    <col min="9729" max="9729" width="88.28515625" customWidth="1"/>
    <col min="9730" max="9730" width="13.42578125" customWidth="1"/>
    <col min="9731" max="9731" width="7.28515625" customWidth="1"/>
    <col min="9732" max="9732" width="18.42578125" customWidth="1"/>
    <col min="9733" max="9733" width="17.7109375" customWidth="1"/>
    <col min="9985" max="9985" width="88.28515625" customWidth="1"/>
    <col min="9986" max="9986" width="13.42578125" customWidth="1"/>
    <col min="9987" max="9987" width="7.28515625" customWidth="1"/>
    <col min="9988" max="9988" width="18.42578125" customWidth="1"/>
    <col min="9989" max="9989" width="17.7109375" customWidth="1"/>
    <col min="10241" max="10241" width="88.28515625" customWidth="1"/>
    <col min="10242" max="10242" width="13.42578125" customWidth="1"/>
    <col min="10243" max="10243" width="7.28515625" customWidth="1"/>
    <col min="10244" max="10244" width="18.42578125" customWidth="1"/>
    <col min="10245" max="10245" width="17.7109375" customWidth="1"/>
    <col min="10497" max="10497" width="88.28515625" customWidth="1"/>
    <col min="10498" max="10498" width="13.42578125" customWidth="1"/>
    <col min="10499" max="10499" width="7.28515625" customWidth="1"/>
    <col min="10500" max="10500" width="18.42578125" customWidth="1"/>
    <col min="10501" max="10501" width="17.7109375" customWidth="1"/>
    <col min="10753" max="10753" width="88.28515625" customWidth="1"/>
    <col min="10754" max="10754" width="13.42578125" customWidth="1"/>
    <col min="10755" max="10755" width="7.28515625" customWidth="1"/>
    <col min="10756" max="10756" width="18.42578125" customWidth="1"/>
    <col min="10757" max="10757" width="17.7109375" customWidth="1"/>
    <col min="11009" max="11009" width="88.28515625" customWidth="1"/>
    <col min="11010" max="11010" width="13.42578125" customWidth="1"/>
    <col min="11011" max="11011" width="7.28515625" customWidth="1"/>
    <col min="11012" max="11012" width="18.42578125" customWidth="1"/>
    <col min="11013" max="11013" width="17.7109375" customWidth="1"/>
    <col min="11265" max="11265" width="88.28515625" customWidth="1"/>
    <col min="11266" max="11266" width="13.42578125" customWidth="1"/>
    <col min="11267" max="11267" width="7.28515625" customWidth="1"/>
    <col min="11268" max="11268" width="18.42578125" customWidth="1"/>
    <col min="11269" max="11269" width="17.7109375" customWidth="1"/>
    <col min="11521" max="11521" width="88.28515625" customWidth="1"/>
    <col min="11522" max="11522" width="13.42578125" customWidth="1"/>
    <col min="11523" max="11523" width="7.28515625" customWidth="1"/>
    <col min="11524" max="11524" width="18.42578125" customWidth="1"/>
    <col min="11525" max="11525" width="17.7109375" customWidth="1"/>
    <col min="11777" max="11777" width="88.28515625" customWidth="1"/>
    <col min="11778" max="11778" width="13.42578125" customWidth="1"/>
    <col min="11779" max="11779" width="7.28515625" customWidth="1"/>
    <col min="11780" max="11780" width="18.42578125" customWidth="1"/>
    <col min="11781" max="11781" width="17.7109375" customWidth="1"/>
    <col min="12033" max="12033" width="88.28515625" customWidth="1"/>
    <col min="12034" max="12034" width="13.42578125" customWidth="1"/>
    <col min="12035" max="12035" width="7.28515625" customWidth="1"/>
    <col min="12036" max="12036" width="18.42578125" customWidth="1"/>
    <col min="12037" max="12037" width="17.7109375" customWidth="1"/>
    <col min="12289" max="12289" width="88.28515625" customWidth="1"/>
    <col min="12290" max="12290" width="13.42578125" customWidth="1"/>
    <col min="12291" max="12291" width="7.28515625" customWidth="1"/>
    <col min="12292" max="12292" width="18.42578125" customWidth="1"/>
    <col min="12293" max="12293" width="17.7109375" customWidth="1"/>
    <col min="12545" max="12545" width="88.28515625" customWidth="1"/>
    <col min="12546" max="12546" width="13.42578125" customWidth="1"/>
    <col min="12547" max="12547" width="7.28515625" customWidth="1"/>
    <col min="12548" max="12548" width="18.42578125" customWidth="1"/>
    <col min="12549" max="12549" width="17.7109375" customWidth="1"/>
    <col min="12801" max="12801" width="88.28515625" customWidth="1"/>
    <col min="12802" max="12802" width="13.42578125" customWidth="1"/>
    <col min="12803" max="12803" width="7.28515625" customWidth="1"/>
    <col min="12804" max="12804" width="18.42578125" customWidth="1"/>
    <col min="12805" max="12805" width="17.7109375" customWidth="1"/>
    <col min="13057" max="13057" width="88.28515625" customWidth="1"/>
    <col min="13058" max="13058" width="13.42578125" customWidth="1"/>
    <col min="13059" max="13059" width="7.28515625" customWidth="1"/>
    <col min="13060" max="13060" width="18.42578125" customWidth="1"/>
    <col min="13061" max="13061" width="17.7109375" customWidth="1"/>
    <col min="13313" max="13313" width="88.28515625" customWidth="1"/>
    <col min="13314" max="13314" width="13.42578125" customWidth="1"/>
    <col min="13315" max="13315" width="7.28515625" customWidth="1"/>
    <col min="13316" max="13316" width="18.42578125" customWidth="1"/>
    <col min="13317" max="13317" width="17.7109375" customWidth="1"/>
    <col min="13569" max="13569" width="88.28515625" customWidth="1"/>
    <col min="13570" max="13570" width="13.42578125" customWidth="1"/>
    <col min="13571" max="13571" width="7.28515625" customWidth="1"/>
    <col min="13572" max="13572" width="18.42578125" customWidth="1"/>
    <col min="13573" max="13573" width="17.7109375" customWidth="1"/>
    <col min="13825" max="13825" width="88.28515625" customWidth="1"/>
    <col min="13826" max="13826" width="13.42578125" customWidth="1"/>
    <col min="13827" max="13827" width="7.28515625" customWidth="1"/>
    <col min="13828" max="13828" width="18.42578125" customWidth="1"/>
    <col min="13829" max="13829" width="17.7109375" customWidth="1"/>
    <col min="14081" max="14081" width="88.28515625" customWidth="1"/>
    <col min="14082" max="14082" width="13.42578125" customWidth="1"/>
    <col min="14083" max="14083" width="7.28515625" customWidth="1"/>
    <col min="14084" max="14084" width="18.42578125" customWidth="1"/>
    <col min="14085" max="14085" width="17.7109375" customWidth="1"/>
    <col min="14337" max="14337" width="88.28515625" customWidth="1"/>
    <col min="14338" max="14338" width="13.42578125" customWidth="1"/>
    <col min="14339" max="14339" width="7.28515625" customWidth="1"/>
    <col min="14340" max="14340" width="18.42578125" customWidth="1"/>
    <col min="14341" max="14341" width="17.7109375" customWidth="1"/>
    <col min="14593" max="14593" width="88.28515625" customWidth="1"/>
    <col min="14594" max="14594" width="13.42578125" customWidth="1"/>
    <col min="14595" max="14595" width="7.28515625" customWidth="1"/>
    <col min="14596" max="14596" width="18.42578125" customWidth="1"/>
    <col min="14597" max="14597" width="17.7109375" customWidth="1"/>
    <col min="14849" max="14849" width="88.28515625" customWidth="1"/>
    <col min="14850" max="14850" width="13.42578125" customWidth="1"/>
    <col min="14851" max="14851" width="7.28515625" customWidth="1"/>
    <col min="14852" max="14852" width="18.42578125" customWidth="1"/>
    <col min="14853" max="14853" width="17.7109375" customWidth="1"/>
    <col min="15105" max="15105" width="88.28515625" customWidth="1"/>
    <col min="15106" max="15106" width="13.42578125" customWidth="1"/>
    <col min="15107" max="15107" width="7.28515625" customWidth="1"/>
    <col min="15108" max="15108" width="18.42578125" customWidth="1"/>
    <col min="15109" max="15109" width="17.7109375" customWidth="1"/>
    <col min="15361" max="15361" width="88.28515625" customWidth="1"/>
    <col min="15362" max="15362" width="13.42578125" customWidth="1"/>
    <col min="15363" max="15363" width="7.28515625" customWidth="1"/>
    <col min="15364" max="15364" width="18.42578125" customWidth="1"/>
    <col min="15365" max="15365" width="17.7109375" customWidth="1"/>
    <col min="15617" max="15617" width="88.28515625" customWidth="1"/>
    <col min="15618" max="15618" width="13.42578125" customWidth="1"/>
    <col min="15619" max="15619" width="7.28515625" customWidth="1"/>
    <col min="15620" max="15620" width="18.42578125" customWidth="1"/>
    <col min="15621" max="15621" width="17.7109375" customWidth="1"/>
    <col min="15873" max="15873" width="88.28515625" customWidth="1"/>
    <col min="15874" max="15874" width="13.42578125" customWidth="1"/>
    <col min="15875" max="15875" width="7.28515625" customWidth="1"/>
    <col min="15876" max="15876" width="18.42578125" customWidth="1"/>
    <col min="15877" max="15877" width="17.7109375" customWidth="1"/>
    <col min="16129" max="16129" width="88.28515625" customWidth="1"/>
    <col min="16130" max="16130" width="13.42578125" customWidth="1"/>
    <col min="16131" max="16131" width="7.28515625" customWidth="1"/>
    <col min="16132" max="16132" width="18.42578125" customWidth="1"/>
    <col min="16133" max="16133" width="17.7109375" customWidth="1"/>
  </cols>
  <sheetData>
    <row r="1" spans="1:5" ht="60.75" customHeight="1" x14ac:dyDescent="0.25">
      <c r="A1" s="289" t="s">
        <v>644</v>
      </c>
      <c r="B1" s="289"/>
      <c r="C1" s="289"/>
      <c r="D1" s="289"/>
    </row>
    <row r="2" spans="1:5" ht="7.5" customHeight="1" x14ac:dyDescent="0.25">
      <c r="A2" s="265"/>
      <c r="B2" s="265"/>
      <c r="C2" s="265"/>
      <c r="D2" s="265"/>
    </row>
    <row r="3" spans="1:5" ht="60.75" customHeight="1" x14ac:dyDescent="0.25">
      <c r="A3" s="289" t="s">
        <v>625</v>
      </c>
      <c r="B3" s="289"/>
      <c r="C3" s="289"/>
      <c r="D3" s="289"/>
    </row>
    <row r="4" spans="1:5" ht="45" customHeight="1" x14ac:dyDescent="0.25">
      <c r="A4" s="290" t="s">
        <v>552</v>
      </c>
      <c r="B4" s="290"/>
      <c r="C4" s="290"/>
      <c r="D4" s="290"/>
    </row>
    <row r="5" spans="1:5" ht="16.5" customHeight="1" x14ac:dyDescent="0.25">
      <c r="A5" s="104"/>
      <c r="B5" s="104"/>
      <c r="C5" s="104"/>
      <c r="D5" s="105" t="s">
        <v>1</v>
      </c>
    </row>
    <row r="6" spans="1:5" ht="31.5" x14ac:dyDescent="0.25">
      <c r="A6" s="7" t="s">
        <v>3</v>
      </c>
      <c r="B6" s="7" t="s">
        <v>114</v>
      </c>
      <c r="C6" s="7" t="s">
        <v>115</v>
      </c>
      <c r="D6" s="3" t="s">
        <v>4</v>
      </c>
    </row>
    <row r="7" spans="1:5" s="110" customFormat="1" ht="18" customHeight="1" x14ac:dyDescent="0.2">
      <c r="A7" s="106" t="s">
        <v>462</v>
      </c>
      <c r="B7" s="107" t="s">
        <v>463</v>
      </c>
      <c r="C7" s="107"/>
      <c r="D7" s="108">
        <f>D8</f>
        <v>15860567.48</v>
      </c>
      <c r="E7" s="109"/>
    </row>
    <row r="8" spans="1:5" ht="14.25" customHeight="1" x14ac:dyDescent="0.25">
      <c r="A8" s="111" t="s">
        <v>464</v>
      </c>
      <c r="B8" s="112" t="s">
        <v>465</v>
      </c>
      <c r="C8" s="112"/>
      <c r="D8" s="14">
        <f>D9+D27+D14+D24+D18+D21</f>
        <v>15860567.48</v>
      </c>
    </row>
    <row r="9" spans="1:5" ht="14.25" customHeight="1" x14ac:dyDescent="0.25">
      <c r="A9" s="111" t="s">
        <v>553</v>
      </c>
      <c r="B9" s="113" t="s">
        <v>466</v>
      </c>
      <c r="C9" s="112"/>
      <c r="D9" s="14">
        <f>D10</f>
        <v>14635567.48</v>
      </c>
    </row>
    <row r="10" spans="1:5" ht="11.25" customHeight="1" x14ac:dyDescent="0.25">
      <c r="A10" s="11" t="s">
        <v>241</v>
      </c>
      <c r="B10" s="113" t="s">
        <v>466</v>
      </c>
      <c r="C10" s="114">
        <v>600</v>
      </c>
      <c r="D10" s="115">
        <f>D11</f>
        <v>14635567.48</v>
      </c>
    </row>
    <row r="11" spans="1:5" x14ac:dyDescent="0.25">
      <c r="A11" s="11" t="s">
        <v>212</v>
      </c>
      <c r="B11" s="113" t="s">
        <v>466</v>
      </c>
      <c r="C11" s="112" t="s">
        <v>213</v>
      </c>
      <c r="D11" s="14">
        <f>14285567.48+350000</f>
        <v>14635567.48</v>
      </c>
    </row>
    <row r="12" spans="1:5" ht="25.5" hidden="1" x14ac:dyDescent="0.25">
      <c r="A12" s="9" t="s">
        <v>216</v>
      </c>
      <c r="B12" s="113" t="s">
        <v>466</v>
      </c>
      <c r="C12" s="112" t="s">
        <v>217</v>
      </c>
      <c r="D12" s="14">
        <v>10938955</v>
      </c>
    </row>
    <row r="13" spans="1:5" hidden="1" x14ac:dyDescent="0.25">
      <c r="A13" s="11" t="s">
        <v>218</v>
      </c>
      <c r="B13" s="113" t="s">
        <v>466</v>
      </c>
      <c r="C13" s="112" t="s">
        <v>219</v>
      </c>
      <c r="D13" s="14">
        <v>230000</v>
      </c>
    </row>
    <row r="14" spans="1:5" ht="39.75" hidden="1" customHeight="1" x14ac:dyDescent="0.25">
      <c r="A14" s="111" t="s">
        <v>468</v>
      </c>
      <c r="B14" s="113" t="s">
        <v>469</v>
      </c>
      <c r="C14" s="112"/>
      <c r="D14" s="14">
        <f>D15</f>
        <v>0</v>
      </c>
    </row>
    <row r="15" spans="1:5" ht="13.5" hidden="1" customHeight="1" x14ac:dyDescent="0.25">
      <c r="A15" s="11" t="s">
        <v>241</v>
      </c>
      <c r="B15" s="113" t="s">
        <v>469</v>
      </c>
      <c r="C15" s="114">
        <v>600</v>
      </c>
      <c r="D15" s="115">
        <f>D16</f>
        <v>0</v>
      </c>
    </row>
    <row r="16" spans="1:5" hidden="1" x14ac:dyDescent="0.25">
      <c r="A16" s="11" t="s">
        <v>212</v>
      </c>
      <c r="B16" s="113" t="s">
        <v>469</v>
      </c>
      <c r="C16" s="112" t="s">
        <v>213</v>
      </c>
      <c r="D16" s="14"/>
    </row>
    <row r="17" spans="1:5" ht="25.5" hidden="1" x14ac:dyDescent="0.25">
      <c r="A17" s="9" t="s">
        <v>216</v>
      </c>
      <c r="B17" s="113" t="s">
        <v>470</v>
      </c>
      <c r="C17" s="112" t="s">
        <v>217</v>
      </c>
      <c r="D17" s="14">
        <v>1653993</v>
      </c>
    </row>
    <row r="18" spans="1:5" ht="27.75" hidden="1" customHeight="1" x14ac:dyDescent="0.25">
      <c r="A18" s="111" t="s">
        <v>478</v>
      </c>
      <c r="B18" s="113" t="s">
        <v>479</v>
      </c>
      <c r="C18" s="112"/>
      <c r="D18" s="14">
        <f>D19</f>
        <v>0</v>
      </c>
    </row>
    <row r="19" spans="1:5" ht="11.25" hidden="1" customHeight="1" x14ac:dyDescent="0.25">
      <c r="A19" s="11" t="s">
        <v>241</v>
      </c>
      <c r="B19" s="113" t="s">
        <v>479</v>
      </c>
      <c r="C19" s="114">
        <v>600</v>
      </c>
      <c r="D19" s="115">
        <f>D20</f>
        <v>0</v>
      </c>
    </row>
    <row r="20" spans="1:5" hidden="1" x14ac:dyDescent="0.25">
      <c r="A20" s="11" t="s">
        <v>212</v>
      </c>
      <c r="B20" s="113" t="s">
        <v>479</v>
      </c>
      <c r="C20" s="112" t="s">
        <v>213</v>
      </c>
      <c r="D20" s="14"/>
    </row>
    <row r="21" spans="1:5" ht="14.25" customHeight="1" x14ac:dyDescent="0.25">
      <c r="A21" s="111" t="s">
        <v>480</v>
      </c>
      <c r="B21" s="113" t="s">
        <v>479</v>
      </c>
      <c r="C21" s="112"/>
      <c r="D21" s="14">
        <f>D22</f>
        <v>1225000</v>
      </c>
    </row>
    <row r="22" spans="1:5" ht="11.25" customHeight="1" x14ac:dyDescent="0.25">
      <c r="A22" s="11" t="s">
        <v>241</v>
      </c>
      <c r="B22" s="113" t="s">
        <v>479</v>
      </c>
      <c r="C22" s="114">
        <v>600</v>
      </c>
      <c r="D22" s="115">
        <f>D23</f>
        <v>1225000</v>
      </c>
    </row>
    <row r="23" spans="1:5" x14ac:dyDescent="0.25">
      <c r="A23" s="11" t="s">
        <v>212</v>
      </c>
      <c r="B23" s="113" t="s">
        <v>479</v>
      </c>
      <c r="C23" s="112" t="s">
        <v>213</v>
      </c>
      <c r="D23" s="14">
        <v>1225000</v>
      </c>
    </row>
    <row r="24" spans="1:5" ht="15" hidden="1" customHeight="1" x14ac:dyDescent="0.25">
      <c r="A24" s="111" t="s">
        <v>481</v>
      </c>
      <c r="B24" s="113" t="s">
        <v>482</v>
      </c>
      <c r="C24" s="112"/>
      <c r="D24" s="14">
        <f>D25</f>
        <v>0</v>
      </c>
    </row>
    <row r="25" spans="1:5" ht="13.5" hidden="1" customHeight="1" x14ac:dyDescent="0.25">
      <c r="A25" s="11" t="s">
        <v>241</v>
      </c>
      <c r="B25" s="113" t="s">
        <v>482</v>
      </c>
      <c r="C25" s="114">
        <v>600</v>
      </c>
      <c r="D25" s="115">
        <f>D26</f>
        <v>0</v>
      </c>
    </row>
    <row r="26" spans="1:5" hidden="1" x14ac:dyDescent="0.25">
      <c r="A26" s="11" t="s">
        <v>212</v>
      </c>
      <c r="B26" s="113" t="s">
        <v>482</v>
      </c>
      <c r="C26" s="112" t="s">
        <v>213</v>
      </c>
      <c r="D26" s="14"/>
    </row>
    <row r="27" spans="1:5" s="102" customFormat="1" ht="37.5" hidden="1" customHeight="1" x14ac:dyDescent="0.2">
      <c r="A27" s="111" t="s">
        <v>554</v>
      </c>
      <c r="B27" s="113" t="s">
        <v>484</v>
      </c>
      <c r="C27" s="112"/>
      <c r="D27" s="14">
        <f>D28</f>
        <v>0</v>
      </c>
      <c r="E27" s="116"/>
    </row>
    <row r="28" spans="1:5" s="102" customFormat="1" ht="13.5" hidden="1" customHeight="1" x14ac:dyDescent="0.2">
      <c r="A28" s="11" t="s">
        <v>241</v>
      </c>
      <c r="B28" s="113" t="s">
        <v>484</v>
      </c>
      <c r="C28" s="114">
        <v>600</v>
      </c>
      <c r="D28" s="115">
        <f>D29</f>
        <v>0</v>
      </c>
      <c r="E28" s="116"/>
    </row>
    <row r="29" spans="1:5" s="102" customFormat="1" ht="12.75" hidden="1" x14ac:dyDescent="0.2">
      <c r="A29" s="11" t="s">
        <v>212</v>
      </c>
      <c r="B29" s="113" t="s">
        <v>484</v>
      </c>
      <c r="C29" s="112" t="s">
        <v>213</v>
      </c>
      <c r="D29" s="14"/>
      <c r="E29" s="116"/>
    </row>
    <row r="30" spans="1:5" s="102" customFormat="1" ht="25.5" hidden="1" x14ac:dyDescent="0.2">
      <c r="A30" s="9" t="s">
        <v>216</v>
      </c>
      <c r="B30" s="113" t="s">
        <v>467</v>
      </c>
      <c r="C30" s="112" t="s">
        <v>217</v>
      </c>
      <c r="D30" s="14"/>
      <c r="E30" s="116"/>
    </row>
    <row r="31" spans="1:5" s="110" customFormat="1" ht="25.5" x14ac:dyDescent="0.2">
      <c r="A31" s="106" t="s">
        <v>516</v>
      </c>
      <c r="B31" s="107" t="s">
        <v>517</v>
      </c>
      <c r="C31" s="107"/>
      <c r="D31" s="108">
        <f>D32</f>
        <v>13400000</v>
      </c>
      <c r="E31" s="109"/>
    </row>
    <row r="32" spans="1:5" x14ac:dyDescent="0.25">
      <c r="A32" s="117" t="s">
        <v>518</v>
      </c>
      <c r="B32" s="113" t="s">
        <v>519</v>
      </c>
      <c r="C32" s="112"/>
      <c r="D32" s="14">
        <f>D33+D38+D81+D84</f>
        <v>13400000</v>
      </c>
    </row>
    <row r="33" spans="1:6" x14ac:dyDescent="0.25">
      <c r="A33" s="117" t="s">
        <v>208</v>
      </c>
      <c r="B33" s="113" t="s">
        <v>520</v>
      </c>
      <c r="C33" s="112"/>
      <c r="D33" s="14">
        <f>D34</f>
        <v>11566000</v>
      </c>
    </row>
    <row r="34" spans="1:6" ht="12.75" customHeight="1" x14ac:dyDescent="0.25">
      <c r="A34" s="11" t="s">
        <v>241</v>
      </c>
      <c r="B34" s="113" t="s">
        <v>520</v>
      </c>
      <c r="C34" s="114">
        <v>600</v>
      </c>
      <c r="D34" s="115">
        <f>D35</f>
        <v>11566000</v>
      </c>
    </row>
    <row r="35" spans="1:6" x14ac:dyDescent="0.25">
      <c r="A35" s="11" t="s">
        <v>212</v>
      </c>
      <c r="B35" s="113" t="s">
        <v>520</v>
      </c>
      <c r="C35" s="112" t="s">
        <v>213</v>
      </c>
      <c r="D35" s="14">
        <f>11316000+250000</f>
        <v>11566000</v>
      </c>
    </row>
    <row r="36" spans="1:6" ht="25.5" hidden="1" x14ac:dyDescent="0.25">
      <c r="A36" s="9" t="s">
        <v>216</v>
      </c>
      <c r="B36" s="113" t="s">
        <v>520</v>
      </c>
      <c r="C36" s="112" t="s">
        <v>217</v>
      </c>
      <c r="D36" s="14">
        <v>7294500</v>
      </c>
    </row>
    <row r="37" spans="1:6" hidden="1" x14ac:dyDescent="0.25">
      <c r="A37" s="11" t="s">
        <v>218</v>
      </c>
      <c r="B37" s="113" t="s">
        <v>520</v>
      </c>
      <c r="C37" s="112" t="s">
        <v>219</v>
      </c>
      <c r="D37" s="14">
        <v>195400</v>
      </c>
    </row>
    <row r="38" spans="1:6" x14ac:dyDescent="0.25">
      <c r="A38" s="111" t="s">
        <v>480</v>
      </c>
      <c r="B38" s="113" t="s">
        <v>561</v>
      </c>
      <c r="C38" s="112"/>
      <c r="D38" s="14">
        <f>D39</f>
        <v>1034000</v>
      </c>
    </row>
    <row r="39" spans="1:6" ht="12" customHeight="1" x14ac:dyDescent="0.25">
      <c r="A39" s="11" t="s">
        <v>241</v>
      </c>
      <c r="B39" s="113" t="s">
        <v>561</v>
      </c>
      <c r="C39" s="114">
        <v>600</v>
      </c>
      <c r="D39" s="115">
        <f>D40</f>
        <v>1034000</v>
      </c>
    </row>
    <row r="40" spans="1:6" x14ac:dyDescent="0.25">
      <c r="A40" s="11" t="s">
        <v>212</v>
      </c>
      <c r="B40" s="113" t="s">
        <v>561</v>
      </c>
      <c r="C40" s="112" t="s">
        <v>213</v>
      </c>
      <c r="D40" s="14">
        <v>1034000</v>
      </c>
    </row>
    <row r="41" spans="1:6" ht="25.5" hidden="1" x14ac:dyDescent="0.25">
      <c r="A41" s="9" t="s">
        <v>216</v>
      </c>
      <c r="B41" s="112" t="s">
        <v>555</v>
      </c>
      <c r="C41" s="112" t="s">
        <v>217</v>
      </c>
      <c r="D41" s="14"/>
    </row>
    <row r="42" spans="1:6" hidden="1" x14ac:dyDescent="0.25">
      <c r="A42" s="11" t="s">
        <v>218</v>
      </c>
      <c r="B42" s="112" t="s">
        <v>555</v>
      </c>
      <c r="C42" s="112" t="s">
        <v>219</v>
      </c>
      <c r="D42" s="14">
        <v>320000</v>
      </c>
    </row>
    <row r="43" spans="1:6" s="110" customFormat="1" ht="25.5" hidden="1" x14ac:dyDescent="0.2">
      <c r="A43" s="118" t="s">
        <v>549</v>
      </c>
      <c r="B43" s="119" t="s">
        <v>550</v>
      </c>
      <c r="C43" s="120" t="s">
        <v>149</v>
      </c>
      <c r="D43" s="121">
        <f>D45+D59+D67+D56</f>
        <v>0</v>
      </c>
      <c r="E43" s="109"/>
      <c r="F43" s="109"/>
    </row>
    <row r="44" spans="1:6" hidden="1" x14ac:dyDescent="0.25">
      <c r="A44" s="122" t="s">
        <v>556</v>
      </c>
      <c r="B44" s="123" t="s">
        <v>551</v>
      </c>
      <c r="C44" s="114" t="s">
        <v>149</v>
      </c>
      <c r="D44" s="115">
        <f>D54+D47+D45</f>
        <v>0</v>
      </c>
    </row>
    <row r="45" spans="1:6" hidden="1" x14ac:dyDescent="0.25">
      <c r="A45" s="122" t="s">
        <v>192</v>
      </c>
      <c r="B45" s="123" t="s">
        <v>455</v>
      </c>
      <c r="C45" s="114" t="s">
        <v>149</v>
      </c>
      <c r="D45" s="115">
        <f>D55+D48+D46+D51</f>
        <v>0</v>
      </c>
    </row>
    <row r="46" spans="1:6" ht="12" hidden="1" customHeight="1" x14ac:dyDescent="0.25">
      <c r="A46" s="124" t="s">
        <v>402</v>
      </c>
      <c r="B46" s="125">
        <v>702115</v>
      </c>
      <c r="C46" s="112" t="s">
        <v>403</v>
      </c>
      <c r="D46" s="14">
        <f>D47</f>
        <v>0</v>
      </c>
      <c r="E46"/>
    </row>
    <row r="47" spans="1:6" ht="15" hidden="1" customHeight="1" x14ac:dyDescent="0.25">
      <c r="A47" s="124" t="s">
        <v>314</v>
      </c>
      <c r="B47" s="125">
        <v>702115</v>
      </c>
      <c r="C47" s="126" t="s">
        <v>404</v>
      </c>
      <c r="D47" s="127"/>
      <c r="E47"/>
    </row>
    <row r="48" spans="1:6" ht="12.75" hidden="1" customHeight="1" x14ac:dyDescent="0.25">
      <c r="A48" s="9" t="s">
        <v>163</v>
      </c>
      <c r="B48" s="123" t="s">
        <v>455</v>
      </c>
      <c r="C48" s="112" t="s">
        <v>147</v>
      </c>
      <c r="D48" s="14">
        <f>D49</f>
        <v>0</v>
      </c>
      <c r="E48"/>
    </row>
    <row r="49" spans="1:6" s="130" customFormat="1" ht="18.75" hidden="1" customHeight="1" x14ac:dyDescent="0.2">
      <c r="A49" s="122" t="s">
        <v>164</v>
      </c>
      <c r="B49" s="123" t="s">
        <v>455</v>
      </c>
      <c r="C49" s="114">
        <v>240</v>
      </c>
      <c r="D49" s="115"/>
      <c r="E49" s="128" t="s">
        <v>149</v>
      </c>
      <c r="F49" s="129" t="s">
        <v>149</v>
      </c>
    </row>
    <row r="50" spans="1:6" ht="24.75" hidden="1" customHeight="1" x14ac:dyDescent="0.25">
      <c r="A50" s="9"/>
      <c r="B50" s="123"/>
      <c r="C50" s="112"/>
      <c r="D50" s="14"/>
      <c r="E50"/>
    </row>
    <row r="51" spans="1:6" ht="12" hidden="1" customHeight="1" x14ac:dyDescent="0.25">
      <c r="A51" s="11" t="s">
        <v>241</v>
      </c>
      <c r="B51" s="123" t="s">
        <v>455</v>
      </c>
      <c r="C51" s="114">
        <v>600</v>
      </c>
      <c r="D51" s="115">
        <f>D52</f>
        <v>0</v>
      </c>
    </row>
    <row r="52" spans="1:6" hidden="1" x14ac:dyDescent="0.25">
      <c r="A52" s="11" t="s">
        <v>212</v>
      </c>
      <c r="B52" s="123" t="s">
        <v>455</v>
      </c>
      <c r="C52" s="112" t="s">
        <v>213</v>
      </c>
      <c r="D52" s="14"/>
    </row>
    <row r="53" spans="1:6" ht="17.25" hidden="1" customHeight="1" x14ac:dyDescent="0.25">
      <c r="A53" s="11" t="s">
        <v>241</v>
      </c>
      <c r="B53" s="125">
        <v>702115</v>
      </c>
      <c r="C53" s="112" t="s">
        <v>211</v>
      </c>
      <c r="D53" s="14">
        <f>D54</f>
        <v>0</v>
      </c>
    </row>
    <row r="54" spans="1:6" hidden="1" x14ac:dyDescent="0.25">
      <c r="A54" s="11" t="s">
        <v>212</v>
      </c>
      <c r="B54" s="125">
        <v>702115</v>
      </c>
      <c r="C54" s="112" t="s">
        <v>213</v>
      </c>
      <c r="D54" s="14">
        <f>D55</f>
        <v>0</v>
      </c>
    </row>
    <row r="55" spans="1:6" hidden="1" x14ac:dyDescent="0.25">
      <c r="A55" s="11" t="s">
        <v>218</v>
      </c>
      <c r="B55" s="125">
        <v>702115</v>
      </c>
      <c r="C55" s="112" t="s">
        <v>219</v>
      </c>
      <c r="D55" s="14"/>
    </row>
    <row r="56" spans="1:6" ht="25.5" hidden="1" customHeight="1" x14ac:dyDescent="0.25">
      <c r="A56" s="122" t="s">
        <v>557</v>
      </c>
      <c r="B56" s="125">
        <v>702151</v>
      </c>
      <c r="C56" s="114" t="s">
        <v>149</v>
      </c>
      <c r="D56" s="115">
        <f>D57</f>
        <v>0</v>
      </c>
    </row>
    <row r="57" spans="1:6" ht="12.75" hidden="1" customHeight="1" x14ac:dyDescent="0.25">
      <c r="A57" s="11" t="s">
        <v>212</v>
      </c>
      <c r="B57" s="125">
        <v>702151</v>
      </c>
      <c r="C57" s="112" t="s">
        <v>213</v>
      </c>
      <c r="D57" s="14">
        <f>D58</f>
        <v>0</v>
      </c>
    </row>
    <row r="58" spans="1:6" ht="12.75" hidden="1" customHeight="1" x14ac:dyDescent="0.25">
      <c r="A58" s="11" t="s">
        <v>218</v>
      </c>
      <c r="B58" s="125">
        <v>702151</v>
      </c>
      <c r="C58" s="112" t="s">
        <v>219</v>
      </c>
      <c r="D58" s="14"/>
    </row>
    <row r="59" spans="1:6" ht="25.5" hidden="1" x14ac:dyDescent="0.25">
      <c r="A59" s="122" t="s">
        <v>557</v>
      </c>
      <c r="B59" s="125">
        <v>705604</v>
      </c>
      <c r="C59" s="114" t="s">
        <v>149</v>
      </c>
      <c r="D59" s="115">
        <f>D60+D64</f>
        <v>0</v>
      </c>
    </row>
    <row r="60" spans="1:6" ht="17.25" hidden="1" customHeight="1" x14ac:dyDescent="0.25">
      <c r="A60" s="124" t="s">
        <v>402</v>
      </c>
      <c r="B60" s="125">
        <v>705604</v>
      </c>
      <c r="C60" s="131">
        <v>100</v>
      </c>
      <c r="D60" s="14">
        <f>D62</f>
        <v>0</v>
      </c>
    </row>
    <row r="61" spans="1:6" ht="17.25" hidden="1" customHeight="1" x14ac:dyDescent="0.25">
      <c r="A61" s="37" t="s">
        <v>128</v>
      </c>
      <c r="B61" s="125">
        <v>705604</v>
      </c>
      <c r="C61" s="131">
        <v>110</v>
      </c>
      <c r="D61" s="14">
        <f>D62</f>
        <v>0</v>
      </c>
    </row>
    <row r="62" spans="1:6" hidden="1" x14ac:dyDescent="0.25">
      <c r="A62" s="132" t="s">
        <v>402</v>
      </c>
      <c r="B62" s="125">
        <v>705604</v>
      </c>
      <c r="C62" s="131">
        <v>111</v>
      </c>
      <c r="D62" s="14"/>
    </row>
    <row r="63" spans="1:6" hidden="1" x14ac:dyDescent="0.25">
      <c r="A63" s="133" t="s">
        <v>314</v>
      </c>
      <c r="B63" s="125">
        <v>705604</v>
      </c>
      <c r="C63" s="112"/>
      <c r="D63" s="14"/>
    </row>
    <row r="64" spans="1:6" ht="17.25" hidden="1" customHeight="1" x14ac:dyDescent="0.25">
      <c r="A64" s="11" t="s">
        <v>241</v>
      </c>
      <c r="B64" s="125">
        <v>705604</v>
      </c>
      <c r="C64" s="112" t="s">
        <v>211</v>
      </c>
      <c r="D64" s="14">
        <f>D65</f>
        <v>0</v>
      </c>
    </row>
    <row r="65" spans="1:5" hidden="1" x14ac:dyDescent="0.25">
      <c r="A65" s="11" t="s">
        <v>212</v>
      </c>
      <c r="B65" s="125">
        <v>705604</v>
      </c>
      <c r="C65" s="112" t="s">
        <v>213</v>
      </c>
      <c r="D65" s="14">
        <f>D66</f>
        <v>0</v>
      </c>
    </row>
    <row r="66" spans="1:5" hidden="1" x14ac:dyDescent="0.25">
      <c r="A66" s="11" t="s">
        <v>218</v>
      </c>
      <c r="B66" s="125">
        <v>705604</v>
      </c>
      <c r="C66" s="112" t="s">
        <v>219</v>
      </c>
      <c r="D66" s="14"/>
    </row>
    <row r="67" spans="1:5" ht="25.5" hidden="1" x14ac:dyDescent="0.25">
      <c r="A67" s="37" t="s">
        <v>558</v>
      </c>
      <c r="B67" s="125">
        <v>705608</v>
      </c>
      <c r="C67" s="112"/>
      <c r="D67" s="14">
        <f>D68</f>
        <v>0</v>
      </c>
    </row>
    <row r="68" spans="1:5" ht="17.25" hidden="1" customHeight="1" x14ac:dyDescent="0.25">
      <c r="A68" s="11" t="s">
        <v>241</v>
      </c>
      <c r="B68" s="125">
        <v>705608</v>
      </c>
      <c r="C68" s="112" t="s">
        <v>211</v>
      </c>
      <c r="D68" s="14">
        <f>D69</f>
        <v>0</v>
      </c>
    </row>
    <row r="69" spans="1:5" hidden="1" x14ac:dyDescent="0.25">
      <c r="A69" s="11" t="s">
        <v>212</v>
      </c>
      <c r="B69" s="125">
        <v>705608</v>
      </c>
      <c r="C69" s="112" t="s">
        <v>213</v>
      </c>
      <c r="D69" s="14">
        <f>D70</f>
        <v>0</v>
      </c>
    </row>
    <row r="70" spans="1:5" hidden="1" x14ac:dyDescent="0.25">
      <c r="A70" s="11" t="s">
        <v>218</v>
      </c>
      <c r="B70" s="125">
        <v>705608</v>
      </c>
      <c r="C70" s="112" t="s">
        <v>219</v>
      </c>
      <c r="D70" s="14"/>
    </row>
    <row r="71" spans="1:5" s="110" customFormat="1" ht="25.5" hidden="1" x14ac:dyDescent="0.2">
      <c r="A71" s="134" t="s">
        <v>188</v>
      </c>
      <c r="B71" s="135" t="s">
        <v>189</v>
      </c>
      <c r="C71" s="107"/>
      <c r="D71" s="108">
        <f>D73</f>
        <v>0</v>
      </c>
      <c r="E71" s="109"/>
    </row>
    <row r="72" spans="1:5" hidden="1" x14ac:dyDescent="0.25">
      <c r="A72" s="111" t="s">
        <v>190</v>
      </c>
      <c r="B72" s="113" t="s">
        <v>191</v>
      </c>
      <c r="C72" s="112"/>
      <c r="D72" s="14">
        <f>D77+D73</f>
        <v>0</v>
      </c>
    </row>
    <row r="73" spans="1:5" hidden="1" x14ac:dyDescent="0.25">
      <c r="A73" s="111" t="s">
        <v>192</v>
      </c>
      <c r="B73" s="113" t="s">
        <v>193</v>
      </c>
      <c r="C73" s="112"/>
      <c r="D73" s="14">
        <f>D78+D74</f>
        <v>0</v>
      </c>
    </row>
    <row r="74" spans="1:5" ht="28.5" hidden="1" customHeight="1" x14ac:dyDescent="0.25">
      <c r="A74" s="111" t="s">
        <v>559</v>
      </c>
      <c r="B74" s="113" t="s">
        <v>193</v>
      </c>
      <c r="C74" s="112" t="s">
        <v>129</v>
      </c>
      <c r="D74" s="14">
        <f>D75</f>
        <v>0</v>
      </c>
    </row>
    <row r="75" spans="1:5" s="110" customFormat="1" ht="12.75" hidden="1" x14ac:dyDescent="0.2">
      <c r="A75" s="9" t="s">
        <v>130</v>
      </c>
      <c r="B75" s="113" t="s">
        <v>193</v>
      </c>
      <c r="C75" s="112" t="s">
        <v>131</v>
      </c>
      <c r="D75" s="14"/>
      <c r="E75" s="109"/>
    </row>
    <row r="76" spans="1:5" ht="25.5" hidden="1" x14ac:dyDescent="0.25">
      <c r="A76" s="9" t="s">
        <v>132</v>
      </c>
      <c r="B76" s="112" t="s">
        <v>560</v>
      </c>
      <c r="C76" s="112" t="s">
        <v>133</v>
      </c>
      <c r="D76" s="14"/>
    </row>
    <row r="77" spans="1:5" ht="16.5" hidden="1" customHeight="1" x14ac:dyDescent="0.25">
      <c r="A77" s="9" t="s">
        <v>144</v>
      </c>
      <c r="B77" s="112" t="s">
        <v>560</v>
      </c>
      <c r="C77" s="112" t="s">
        <v>145</v>
      </c>
      <c r="D77" s="14"/>
      <c r="E77" s="116"/>
    </row>
    <row r="78" spans="1:5" hidden="1" x14ac:dyDescent="0.25">
      <c r="A78" s="9" t="s">
        <v>146</v>
      </c>
      <c r="B78" s="113" t="s">
        <v>193</v>
      </c>
      <c r="C78" s="112" t="s">
        <v>147</v>
      </c>
      <c r="D78" s="14">
        <f>D79</f>
        <v>0</v>
      </c>
    </row>
    <row r="79" spans="1:5" s="110" customFormat="1" ht="12.75" hidden="1" x14ac:dyDescent="0.2">
      <c r="A79" s="122" t="s">
        <v>148</v>
      </c>
      <c r="B79" s="113" t="s">
        <v>193</v>
      </c>
      <c r="C79" s="114">
        <v>240</v>
      </c>
      <c r="D79" s="115"/>
      <c r="E79" s="109"/>
    </row>
    <row r="80" spans="1:5" hidden="1" x14ac:dyDescent="0.25">
      <c r="A80" s="9" t="s">
        <v>152</v>
      </c>
      <c r="B80" s="113" t="s">
        <v>193</v>
      </c>
      <c r="C80" s="112" t="s">
        <v>153</v>
      </c>
      <c r="D80" s="14">
        <v>210000</v>
      </c>
    </row>
    <row r="81" spans="1:5" ht="15.75" hidden="1" customHeight="1" x14ac:dyDescent="0.25">
      <c r="A81" s="117" t="s">
        <v>208</v>
      </c>
      <c r="B81" s="113" t="s">
        <v>561</v>
      </c>
      <c r="C81" s="112"/>
      <c r="D81" s="14">
        <f>D82</f>
        <v>0</v>
      </c>
    </row>
    <row r="82" spans="1:5" ht="12.75" hidden="1" customHeight="1" x14ac:dyDescent="0.25">
      <c r="A82" s="11" t="s">
        <v>241</v>
      </c>
      <c r="B82" s="113" t="s">
        <v>561</v>
      </c>
      <c r="C82" s="114">
        <v>600</v>
      </c>
      <c r="D82" s="115">
        <f>D83</f>
        <v>0</v>
      </c>
    </row>
    <row r="83" spans="1:5" hidden="1" x14ac:dyDescent="0.25">
      <c r="A83" s="11" t="s">
        <v>212</v>
      </c>
      <c r="B83" s="113" t="s">
        <v>561</v>
      </c>
      <c r="C83" s="112" t="s">
        <v>213</v>
      </c>
      <c r="D83" s="14"/>
    </row>
    <row r="84" spans="1:5" ht="15" customHeight="1" x14ac:dyDescent="0.25">
      <c r="A84" s="37" t="s">
        <v>192</v>
      </c>
      <c r="B84" s="94" t="s">
        <v>521</v>
      </c>
      <c r="C84" s="30"/>
      <c r="D84" s="38">
        <f>D85</f>
        <v>800000</v>
      </c>
    </row>
    <row r="85" spans="1:5" ht="13.5" customHeight="1" x14ac:dyDescent="0.25">
      <c r="A85" s="9" t="s">
        <v>163</v>
      </c>
      <c r="B85" s="94" t="s">
        <v>521</v>
      </c>
      <c r="C85" s="30" t="s">
        <v>147</v>
      </c>
      <c r="D85" s="38">
        <f>D86</f>
        <v>800000</v>
      </c>
    </row>
    <row r="86" spans="1:5" x14ac:dyDescent="0.25">
      <c r="A86" s="122" t="s">
        <v>164</v>
      </c>
      <c r="B86" s="94" t="s">
        <v>521</v>
      </c>
      <c r="C86" s="43">
        <v>240</v>
      </c>
      <c r="D86" s="47">
        <v>800000</v>
      </c>
    </row>
    <row r="87" spans="1:5" s="110" customFormat="1" ht="27" customHeight="1" x14ac:dyDescent="0.2">
      <c r="A87" s="134" t="s">
        <v>204</v>
      </c>
      <c r="B87" s="135" t="s">
        <v>205</v>
      </c>
      <c r="C87" s="107"/>
      <c r="D87" s="108">
        <f>D88</f>
        <v>13983494.629999999</v>
      </c>
      <c r="E87" s="136"/>
    </row>
    <row r="88" spans="1:5" s="102" customFormat="1" ht="14.25" customHeight="1" x14ac:dyDescent="0.2">
      <c r="A88" s="111" t="s">
        <v>206</v>
      </c>
      <c r="B88" s="113" t="s">
        <v>207</v>
      </c>
      <c r="C88" s="112"/>
      <c r="D88" s="14">
        <f>D95+D101+D89+D93</f>
        <v>13983494.629999999</v>
      </c>
      <c r="E88" s="137"/>
    </row>
    <row r="89" spans="1:5" ht="12" customHeight="1" x14ac:dyDescent="0.25">
      <c r="A89" s="111" t="s">
        <v>553</v>
      </c>
      <c r="B89" s="113" t="s">
        <v>209</v>
      </c>
      <c r="C89" s="114"/>
      <c r="D89" s="115">
        <f>D90</f>
        <v>8562000</v>
      </c>
    </row>
    <row r="90" spans="1:5" ht="12" customHeight="1" x14ac:dyDescent="0.25">
      <c r="A90" s="11" t="s">
        <v>241</v>
      </c>
      <c r="B90" s="113" t="s">
        <v>209</v>
      </c>
      <c r="C90" s="114">
        <v>600</v>
      </c>
      <c r="D90" s="115">
        <f>D91</f>
        <v>8562000</v>
      </c>
    </row>
    <row r="91" spans="1:5" x14ac:dyDescent="0.25">
      <c r="A91" s="11" t="s">
        <v>212</v>
      </c>
      <c r="B91" s="113" t="s">
        <v>209</v>
      </c>
      <c r="C91" s="112" t="s">
        <v>213</v>
      </c>
      <c r="D91" s="14">
        <f>7912000+650000</f>
        <v>8562000</v>
      </c>
    </row>
    <row r="92" spans="1:5" s="139" customFormat="1" x14ac:dyDescent="0.25">
      <c r="A92" s="111" t="s">
        <v>480</v>
      </c>
      <c r="B92" s="113" t="s">
        <v>214</v>
      </c>
      <c r="C92" s="113"/>
      <c r="D92" s="16">
        <f>D93</f>
        <v>1378000</v>
      </c>
      <c r="E92" s="138"/>
    </row>
    <row r="93" spans="1:5" ht="13.5" customHeight="1" x14ac:dyDescent="0.25">
      <c r="A93" s="11" t="s">
        <v>241</v>
      </c>
      <c r="B93" s="113" t="s">
        <v>214</v>
      </c>
      <c r="C93" s="114">
        <v>600</v>
      </c>
      <c r="D93" s="115">
        <f>D94</f>
        <v>1378000</v>
      </c>
    </row>
    <row r="94" spans="1:5" x14ac:dyDescent="0.25">
      <c r="A94" s="11" t="s">
        <v>212</v>
      </c>
      <c r="B94" s="113" t="s">
        <v>214</v>
      </c>
      <c r="C94" s="112" t="s">
        <v>213</v>
      </c>
      <c r="D94" s="14">
        <v>1378000</v>
      </c>
    </row>
    <row r="95" spans="1:5" s="139" customFormat="1" x14ac:dyDescent="0.25">
      <c r="A95" s="111" t="s">
        <v>303</v>
      </c>
      <c r="B95" s="113" t="s">
        <v>304</v>
      </c>
      <c r="C95" s="113"/>
      <c r="D95" s="16">
        <f>D96+D98</f>
        <v>1761428.78</v>
      </c>
      <c r="E95" s="138"/>
    </row>
    <row r="96" spans="1:5" s="139" customFormat="1" ht="38.25" hidden="1" x14ac:dyDescent="0.25">
      <c r="A96" s="9" t="s">
        <v>128</v>
      </c>
      <c r="B96" s="113" t="s">
        <v>304</v>
      </c>
      <c r="C96" s="112" t="s">
        <v>129</v>
      </c>
      <c r="D96" s="16">
        <f>D97</f>
        <v>0</v>
      </c>
      <c r="E96" s="138"/>
    </row>
    <row r="97" spans="1:7" s="139" customFormat="1" hidden="1" x14ac:dyDescent="0.25">
      <c r="A97" s="9" t="s">
        <v>130</v>
      </c>
      <c r="B97" s="113" t="s">
        <v>304</v>
      </c>
      <c r="C97" s="112" t="s">
        <v>131</v>
      </c>
      <c r="D97" s="115"/>
      <c r="E97" s="138"/>
    </row>
    <row r="98" spans="1:7" ht="13.5" customHeight="1" x14ac:dyDescent="0.25">
      <c r="A98" s="11" t="s">
        <v>241</v>
      </c>
      <c r="B98" s="113" t="s">
        <v>304</v>
      </c>
      <c r="C98" s="114">
        <v>600</v>
      </c>
      <c r="D98" s="115">
        <f>D99</f>
        <v>1761428.78</v>
      </c>
    </row>
    <row r="99" spans="1:7" x14ac:dyDescent="0.25">
      <c r="A99" s="11" t="s">
        <v>212</v>
      </c>
      <c r="B99" s="113" t="s">
        <v>304</v>
      </c>
      <c r="C99" s="112" t="s">
        <v>213</v>
      </c>
      <c r="D99" s="14">
        <v>1761428.78</v>
      </c>
    </row>
    <row r="100" spans="1:7" hidden="1" x14ac:dyDescent="0.25">
      <c r="A100" s="11" t="s">
        <v>218</v>
      </c>
      <c r="B100" s="113" t="s">
        <v>304</v>
      </c>
      <c r="C100" s="112" t="s">
        <v>219</v>
      </c>
      <c r="D100" s="14">
        <v>439855.34</v>
      </c>
    </row>
    <row r="101" spans="1:7" s="139" customFormat="1" x14ac:dyDescent="0.25">
      <c r="A101" s="111" t="s">
        <v>192</v>
      </c>
      <c r="B101" s="113" t="s">
        <v>215</v>
      </c>
      <c r="C101" s="113"/>
      <c r="D101" s="16">
        <f>D102+D104+D111+D106+D109</f>
        <v>2282065.85</v>
      </c>
      <c r="E101" s="138"/>
    </row>
    <row r="102" spans="1:7" s="139" customFormat="1" ht="38.25" hidden="1" x14ac:dyDescent="0.25">
      <c r="A102" s="9" t="s">
        <v>128</v>
      </c>
      <c r="B102" s="113" t="s">
        <v>215</v>
      </c>
      <c r="C102" s="112" t="s">
        <v>129</v>
      </c>
      <c r="D102" s="16">
        <f>D103</f>
        <v>0</v>
      </c>
      <c r="E102" s="138"/>
    </row>
    <row r="103" spans="1:7" s="139" customFormat="1" hidden="1" x14ac:dyDescent="0.25">
      <c r="A103" s="9" t="s">
        <v>130</v>
      </c>
      <c r="B103" s="113" t="s">
        <v>215</v>
      </c>
      <c r="C103" s="112" t="s">
        <v>131</v>
      </c>
      <c r="D103" s="115"/>
      <c r="E103" s="138"/>
    </row>
    <row r="104" spans="1:7" s="130" customFormat="1" ht="13.15" customHeight="1" x14ac:dyDescent="0.2">
      <c r="A104" s="9" t="s">
        <v>146</v>
      </c>
      <c r="B104" s="113" t="s">
        <v>215</v>
      </c>
      <c r="C104" s="112" t="s">
        <v>147</v>
      </c>
      <c r="D104" s="14">
        <f>D105</f>
        <v>2212065.85</v>
      </c>
      <c r="E104" s="140"/>
      <c r="F104" s="141" t="s">
        <v>149</v>
      </c>
      <c r="G104" s="142" t="s">
        <v>149</v>
      </c>
    </row>
    <row r="105" spans="1:7" s="102" customFormat="1" ht="15.75" customHeight="1" x14ac:dyDescent="0.2">
      <c r="A105" s="122" t="s">
        <v>164</v>
      </c>
      <c r="B105" s="113" t="s">
        <v>215</v>
      </c>
      <c r="C105" s="114">
        <v>240</v>
      </c>
      <c r="D105" s="115">
        <f>1541065.85+671000</f>
        <v>2212065.85</v>
      </c>
      <c r="E105" s="137"/>
    </row>
    <row r="106" spans="1:7" ht="12" hidden="1" customHeight="1" x14ac:dyDescent="0.25">
      <c r="A106" s="11" t="s">
        <v>241</v>
      </c>
      <c r="B106" s="113" t="s">
        <v>215</v>
      </c>
      <c r="C106" s="114">
        <v>600</v>
      </c>
      <c r="D106" s="115">
        <f>D107</f>
        <v>0</v>
      </c>
    </row>
    <row r="107" spans="1:7" hidden="1" x14ac:dyDescent="0.25">
      <c r="A107" s="11" t="s">
        <v>212</v>
      </c>
      <c r="B107" s="113" t="s">
        <v>215</v>
      </c>
      <c r="C107" s="112" t="s">
        <v>213</v>
      </c>
      <c r="D107" s="14"/>
    </row>
    <row r="108" spans="1:7" s="102" customFormat="1" ht="12.75" hidden="1" x14ac:dyDescent="0.2">
      <c r="A108" s="9" t="s">
        <v>203</v>
      </c>
      <c r="B108" s="113" t="s">
        <v>215</v>
      </c>
      <c r="C108" s="112" t="s">
        <v>153</v>
      </c>
      <c r="D108" s="14">
        <f>1105000+200000+35000</f>
        <v>1340000</v>
      </c>
      <c r="E108" s="137"/>
    </row>
    <row r="109" spans="1:7" x14ac:dyDescent="0.25">
      <c r="A109" s="9" t="s">
        <v>393</v>
      </c>
      <c r="B109" s="113" t="s">
        <v>215</v>
      </c>
      <c r="C109" s="112" t="s">
        <v>221</v>
      </c>
      <c r="D109" s="14">
        <f>D110</f>
        <v>60000</v>
      </c>
    </row>
    <row r="110" spans="1:7" x14ac:dyDescent="0.25">
      <c r="A110" s="9" t="s">
        <v>222</v>
      </c>
      <c r="B110" s="113" t="s">
        <v>215</v>
      </c>
      <c r="C110" s="112" t="s">
        <v>394</v>
      </c>
      <c r="D110" s="14">
        <v>60000</v>
      </c>
    </row>
    <row r="111" spans="1:7" s="102" customFormat="1" ht="15.75" customHeight="1" x14ac:dyDescent="0.2">
      <c r="A111" s="122" t="s">
        <v>154</v>
      </c>
      <c r="B111" s="113" t="s">
        <v>215</v>
      </c>
      <c r="C111" s="114">
        <v>800</v>
      </c>
      <c r="D111" s="115">
        <f>D114+D113+D112</f>
        <v>10000</v>
      </c>
      <c r="E111" s="137"/>
    </row>
    <row r="112" spans="1:7" s="145" customFormat="1" ht="25.5" hidden="1" x14ac:dyDescent="0.25">
      <c r="A112" s="111" t="s">
        <v>278</v>
      </c>
      <c r="B112" s="113" t="s">
        <v>215</v>
      </c>
      <c r="C112" s="112" t="s">
        <v>562</v>
      </c>
      <c r="D112" s="143"/>
      <c r="E112" s="144"/>
    </row>
    <row r="113" spans="1:5" s="102" customFormat="1" ht="15" hidden="1" customHeight="1" x14ac:dyDescent="0.2">
      <c r="A113" s="146" t="s">
        <v>223</v>
      </c>
      <c r="B113" s="113" t="s">
        <v>215</v>
      </c>
      <c r="C113" s="114">
        <v>830</v>
      </c>
      <c r="D113" s="115"/>
      <c r="E113" s="137"/>
    </row>
    <row r="114" spans="1:5" s="102" customFormat="1" ht="15.75" customHeight="1" x14ac:dyDescent="0.2">
      <c r="A114" s="9" t="s">
        <v>156</v>
      </c>
      <c r="B114" s="113" t="s">
        <v>215</v>
      </c>
      <c r="C114" s="114">
        <v>850</v>
      </c>
      <c r="D114" s="115">
        <v>10000</v>
      </c>
      <c r="E114" s="137"/>
    </row>
    <row r="115" spans="1:5" s="102" customFormat="1" ht="12.75" hidden="1" x14ac:dyDescent="0.2">
      <c r="A115" s="9" t="s">
        <v>226</v>
      </c>
      <c r="B115" s="113" t="s">
        <v>215</v>
      </c>
      <c r="C115" s="112" t="s">
        <v>563</v>
      </c>
      <c r="D115" s="14">
        <v>5000</v>
      </c>
      <c r="E115" s="137"/>
    </row>
    <row r="116" spans="1:5" s="102" customFormat="1" ht="12.75" hidden="1" x14ac:dyDescent="0.2">
      <c r="A116" s="9" t="s">
        <v>156</v>
      </c>
      <c r="B116" s="113" t="s">
        <v>215</v>
      </c>
      <c r="C116" s="112" t="s">
        <v>157</v>
      </c>
      <c r="D116" s="14">
        <v>45000</v>
      </c>
      <c r="E116" s="137"/>
    </row>
    <row r="117" spans="1:5" s="110" customFormat="1" ht="25.5" hidden="1" x14ac:dyDescent="0.2">
      <c r="A117" s="118" t="s">
        <v>345</v>
      </c>
      <c r="B117" s="147">
        <v>1400000000</v>
      </c>
      <c r="C117" s="120" t="s">
        <v>149</v>
      </c>
      <c r="D117" s="121">
        <f>D120+D123</f>
        <v>0</v>
      </c>
      <c r="E117" s="109"/>
    </row>
    <row r="118" spans="1:5" hidden="1" x14ac:dyDescent="0.25">
      <c r="A118" s="122" t="s">
        <v>564</v>
      </c>
      <c r="B118" s="125">
        <v>1400100000</v>
      </c>
      <c r="C118" s="114" t="s">
        <v>149</v>
      </c>
      <c r="D118" s="115">
        <f>D121+D123</f>
        <v>0</v>
      </c>
    </row>
    <row r="119" spans="1:5" hidden="1" x14ac:dyDescent="0.25">
      <c r="A119" s="111" t="s">
        <v>192</v>
      </c>
      <c r="B119" s="125">
        <v>1400199990</v>
      </c>
      <c r="C119" s="112"/>
      <c r="D119" s="14">
        <f>D120</f>
        <v>0</v>
      </c>
    </row>
    <row r="120" spans="1:5" hidden="1" x14ac:dyDescent="0.25">
      <c r="A120" s="9" t="s">
        <v>146</v>
      </c>
      <c r="B120" s="125">
        <v>1400199990</v>
      </c>
      <c r="C120" s="112" t="s">
        <v>147</v>
      </c>
      <c r="D120" s="14">
        <f>D121</f>
        <v>0</v>
      </c>
    </row>
    <row r="121" spans="1:5" hidden="1" x14ac:dyDescent="0.25">
      <c r="A121" s="122" t="s">
        <v>164</v>
      </c>
      <c r="B121" s="125">
        <v>1400199990</v>
      </c>
      <c r="C121" s="114">
        <v>240</v>
      </c>
      <c r="D121" s="115"/>
    </row>
    <row r="122" spans="1:5" hidden="1" x14ac:dyDescent="0.25">
      <c r="A122" s="10" t="s">
        <v>203</v>
      </c>
      <c r="B122" s="125">
        <v>1400199990</v>
      </c>
      <c r="C122" s="126" t="s">
        <v>153</v>
      </c>
      <c r="D122" s="127">
        <v>200000</v>
      </c>
    </row>
    <row r="123" spans="1:5" ht="25.5" hidden="1" x14ac:dyDescent="0.25">
      <c r="A123" s="122" t="s">
        <v>210</v>
      </c>
      <c r="B123" s="125">
        <v>1400199990</v>
      </c>
      <c r="C123" s="114">
        <v>600</v>
      </c>
      <c r="D123" s="127">
        <f>D124</f>
        <v>0</v>
      </c>
    </row>
    <row r="124" spans="1:5" hidden="1" x14ac:dyDescent="0.25">
      <c r="A124" s="9" t="s">
        <v>212</v>
      </c>
      <c r="B124" s="125">
        <v>1400199990</v>
      </c>
      <c r="C124" s="112" t="s">
        <v>213</v>
      </c>
      <c r="D124" s="127">
        <f>D125</f>
        <v>0</v>
      </c>
    </row>
    <row r="125" spans="1:5" hidden="1" x14ac:dyDescent="0.25">
      <c r="A125" s="9" t="s">
        <v>218</v>
      </c>
      <c r="B125" s="125">
        <v>1400199990</v>
      </c>
      <c r="C125" s="112" t="s">
        <v>219</v>
      </c>
      <c r="D125" s="127"/>
    </row>
    <row r="126" spans="1:5" s="110" customFormat="1" ht="25.5" hidden="1" x14ac:dyDescent="0.2">
      <c r="A126" s="118" t="s">
        <v>565</v>
      </c>
      <c r="B126" s="107" t="s">
        <v>566</v>
      </c>
      <c r="C126" s="107"/>
      <c r="D126" s="108">
        <f>D127</f>
        <v>0</v>
      </c>
      <c r="E126" s="109"/>
    </row>
    <row r="127" spans="1:5" ht="25.5" hidden="1" x14ac:dyDescent="0.25">
      <c r="A127" s="122" t="s">
        <v>567</v>
      </c>
      <c r="B127" s="113" t="s">
        <v>568</v>
      </c>
      <c r="C127" s="112"/>
      <c r="D127" s="14">
        <f>D130+D133</f>
        <v>0</v>
      </c>
    </row>
    <row r="128" spans="1:5" s="139" customFormat="1" ht="39.6" hidden="1" customHeight="1" x14ac:dyDescent="0.25">
      <c r="A128" s="9" t="s">
        <v>128</v>
      </c>
      <c r="B128" s="113" t="s">
        <v>288</v>
      </c>
      <c r="C128" s="112" t="s">
        <v>129</v>
      </c>
      <c r="D128" s="16">
        <f>D129</f>
        <v>0</v>
      </c>
      <c r="E128" s="138"/>
    </row>
    <row r="129" spans="1:5" s="139" customFormat="1" ht="13.15" hidden="1" customHeight="1" x14ac:dyDescent="0.25">
      <c r="A129" s="9" t="s">
        <v>130</v>
      </c>
      <c r="B129" s="113" t="s">
        <v>288</v>
      </c>
      <c r="C129" s="112" t="s">
        <v>131</v>
      </c>
      <c r="D129" s="115"/>
      <c r="E129" s="138"/>
    </row>
    <row r="130" spans="1:5" hidden="1" x14ac:dyDescent="0.25">
      <c r="A130" s="111" t="s">
        <v>553</v>
      </c>
      <c r="B130" s="113" t="s">
        <v>569</v>
      </c>
      <c r="C130" s="112"/>
      <c r="D130" s="14">
        <f>D131</f>
        <v>0</v>
      </c>
    </row>
    <row r="131" spans="1:5" ht="12" hidden="1" customHeight="1" x14ac:dyDescent="0.25">
      <c r="A131" s="11" t="s">
        <v>241</v>
      </c>
      <c r="B131" s="113" t="s">
        <v>569</v>
      </c>
      <c r="C131" s="114">
        <v>600</v>
      </c>
      <c r="D131" s="115">
        <f>D132</f>
        <v>0</v>
      </c>
    </row>
    <row r="132" spans="1:5" ht="13.15" hidden="1" customHeight="1" x14ac:dyDescent="0.25">
      <c r="A132" s="11" t="s">
        <v>212</v>
      </c>
      <c r="B132" s="113" t="s">
        <v>569</v>
      </c>
      <c r="C132" s="112" t="s">
        <v>213</v>
      </c>
      <c r="D132" s="14"/>
    </row>
    <row r="133" spans="1:5" hidden="1" x14ac:dyDescent="0.25">
      <c r="A133" s="111" t="s">
        <v>192</v>
      </c>
      <c r="B133" s="113" t="s">
        <v>288</v>
      </c>
      <c r="C133" s="112"/>
      <c r="D133" s="14">
        <f>D134+D137</f>
        <v>0</v>
      </c>
    </row>
    <row r="134" spans="1:5" hidden="1" x14ac:dyDescent="0.25">
      <c r="A134" s="9" t="s">
        <v>163</v>
      </c>
      <c r="B134" s="113" t="s">
        <v>288</v>
      </c>
      <c r="C134" s="112" t="s">
        <v>147</v>
      </c>
      <c r="D134" s="14">
        <f>D135</f>
        <v>0</v>
      </c>
    </row>
    <row r="135" spans="1:5" hidden="1" x14ac:dyDescent="0.25">
      <c r="A135" s="122" t="s">
        <v>164</v>
      </c>
      <c r="B135" s="113" t="s">
        <v>288</v>
      </c>
      <c r="C135" s="114">
        <v>240</v>
      </c>
      <c r="D135" s="115"/>
    </row>
    <row r="136" spans="1:5" hidden="1" x14ac:dyDescent="0.25">
      <c r="A136" s="9"/>
      <c r="B136" s="113"/>
      <c r="C136" s="112"/>
      <c r="D136" s="14"/>
    </row>
    <row r="137" spans="1:5" ht="12" hidden="1" customHeight="1" x14ac:dyDescent="0.25">
      <c r="A137" s="11" t="s">
        <v>241</v>
      </c>
      <c r="B137" s="113" t="s">
        <v>288</v>
      </c>
      <c r="C137" s="114">
        <v>600</v>
      </c>
      <c r="D137" s="115">
        <f>D138</f>
        <v>0</v>
      </c>
    </row>
    <row r="138" spans="1:5" ht="13.15" hidden="1" customHeight="1" x14ac:dyDescent="0.25">
      <c r="A138" s="11" t="s">
        <v>212</v>
      </c>
      <c r="B138" s="113" t="s">
        <v>288</v>
      </c>
      <c r="C138" s="112" t="s">
        <v>213</v>
      </c>
      <c r="D138" s="14"/>
    </row>
    <row r="139" spans="1:5" s="110" customFormat="1" ht="12.75" x14ac:dyDescent="0.2">
      <c r="A139" s="118" t="s">
        <v>348</v>
      </c>
      <c r="B139" s="147">
        <v>1600000000</v>
      </c>
      <c r="C139" s="107"/>
      <c r="D139" s="108">
        <f>SUM(D141)</f>
        <v>1000</v>
      </c>
      <c r="E139" s="109"/>
    </row>
    <row r="140" spans="1:5" x14ac:dyDescent="0.25">
      <c r="A140" s="122" t="s">
        <v>349</v>
      </c>
      <c r="B140" s="125">
        <v>1600100000</v>
      </c>
      <c r="C140" s="112"/>
      <c r="D140" s="14">
        <f>D141</f>
        <v>1000</v>
      </c>
    </row>
    <row r="141" spans="1:5" x14ac:dyDescent="0.25">
      <c r="A141" s="111" t="s">
        <v>192</v>
      </c>
      <c r="B141" s="125">
        <v>1600199990</v>
      </c>
      <c r="C141" s="112"/>
      <c r="D141" s="14">
        <f>D142</f>
        <v>1000</v>
      </c>
    </row>
    <row r="142" spans="1:5" x14ac:dyDescent="0.25">
      <c r="A142" s="9" t="s">
        <v>163</v>
      </c>
      <c r="B142" s="125">
        <v>1600199990</v>
      </c>
      <c r="C142" s="112" t="s">
        <v>147</v>
      </c>
      <c r="D142" s="14">
        <f>D143</f>
        <v>1000</v>
      </c>
    </row>
    <row r="143" spans="1:5" x14ac:dyDescent="0.25">
      <c r="A143" s="122" t="s">
        <v>164</v>
      </c>
      <c r="B143" s="125">
        <v>1600199990</v>
      </c>
      <c r="C143" s="114">
        <v>240</v>
      </c>
      <c r="D143" s="115">
        <f>D144</f>
        <v>1000</v>
      </c>
    </row>
    <row r="144" spans="1:5" hidden="1" x14ac:dyDescent="0.25">
      <c r="A144" s="9" t="s">
        <v>203</v>
      </c>
      <c r="B144" s="125">
        <v>1600199990</v>
      </c>
      <c r="C144" s="112" t="s">
        <v>153</v>
      </c>
      <c r="D144" s="14">
        <v>1000</v>
      </c>
    </row>
    <row r="145" spans="1:7" s="151" customFormat="1" ht="27.75" hidden="1" customHeight="1" x14ac:dyDescent="0.2">
      <c r="A145" s="106" t="s">
        <v>570</v>
      </c>
      <c r="B145" s="135" t="s">
        <v>229</v>
      </c>
      <c r="C145" s="107"/>
      <c r="D145" s="108">
        <f>D147+D152</f>
        <v>0</v>
      </c>
      <c r="E145" s="148"/>
      <c r="F145" s="149" t="s">
        <v>149</v>
      </c>
      <c r="G145" s="150" t="s">
        <v>149</v>
      </c>
    </row>
    <row r="146" spans="1:7" ht="18" hidden="1" customHeight="1" x14ac:dyDescent="0.25">
      <c r="A146" s="111" t="s">
        <v>571</v>
      </c>
      <c r="B146" s="113" t="s">
        <v>572</v>
      </c>
      <c r="C146" s="112"/>
      <c r="D146" s="14">
        <f>D147</f>
        <v>0</v>
      </c>
      <c r="E146" s="137"/>
    </row>
    <row r="147" spans="1:7" ht="15" hidden="1" customHeight="1" x14ac:dyDescent="0.25">
      <c r="A147" s="111" t="s">
        <v>192</v>
      </c>
      <c r="B147" s="113" t="s">
        <v>573</v>
      </c>
      <c r="C147" s="112"/>
      <c r="D147" s="14">
        <f>D148</f>
        <v>0</v>
      </c>
      <c r="E147" s="137"/>
    </row>
    <row r="148" spans="1:7" s="110" customFormat="1" ht="14.25" hidden="1" customHeight="1" x14ac:dyDescent="0.2">
      <c r="A148" s="122" t="s">
        <v>154</v>
      </c>
      <c r="B148" s="113" t="s">
        <v>573</v>
      </c>
      <c r="C148" s="114">
        <v>800</v>
      </c>
      <c r="D148" s="115">
        <f>D149</f>
        <v>0</v>
      </c>
      <c r="E148" s="109"/>
    </row>
    <row r="149" spans="1:7" hidden="1" x14ac:dyDescent="0.25">
      <c r="A149" s="111" t="s">
        <v>178</v>
      </c>
      <c r="B149" s="113" t="s">
        <v>573</v>
      </c>
      <c r="C149" s="113" t="s">
        <v>179</v>
      </c>
      <c r="D149" s="16"/>
    </row>
    <row r="150" spans="1:7" ht="38.25" hidden="1" x14ac:dyDescent="0.25">
      <c r="A150" s="111" t="s">
        <v>230</v>
      </c>
      <c r="B150" s="112" t="s">
        <v>231</v>
      </c>
      <c r="C150" s="113"/>
      <c r="D150" s="16">
        <f>D151</f>
        <v>0</v>
      </c>
    </row>
    <row r="151" spans="1:7" ht="25.5" hidden="1" x14ac:dyDescent="0.25">
      <c r="A151" s="111" t="s">
        <v>574</v>
      </c>
      <c r="B151" s="112" t="s">
        <v>233</v>
      </c>
      <c r="C151" s="113"/>
      <c r="D151" s="16">
        <f>D152</f>
        <v>0</v>
      </c>
    </row>
    <row r="152" spans="1:7" ht="15" hidden="1" customHeight="1" x14ac:dyDescent="0.25">
      <c r="A152" s="152" t="s">
        <v>192</v>
      </c>
      <c r="B152" s="112" t="s">
        <v>234</v>
      </c>
      <c r="C152" s="112"/>
      <c r="D152" s="14">
        <f>D153</f>
        <v>0</v>
      </c>
    </row>
    <row r="153" spans="1:7" hidden="1" x14ac:dyDescent="0.25">
      <c r="A153" s="9" t="s">
        <v>393</v>
      </c>
      <c r="B153" s="112" t="s">
        <v>234</v>
      </c>
      <c r="C153" s="112" t="s">
        <v>221</v>
      </c>
      <c r="D153" s="14">
        <f>D154</f>
        <v>0</v>
      </c>
    </row>
    <row r="154" spans="1:7" hidden="1" x14ac:dyDescent="0.25">
      <c r="A154" s="9" t="s">
        <v>222</v>
      </c>
      <c r="B154" s="112" t="s">
        <v>234</v>
      </c>
      <c r="C154" s="112" t="s">
        <v>394</v>
      </c>
      <c r="D154" s="14"/>
    </row>
    <row r="155" spans="1:7" s="110" customFormat="1" ht="12.75" x14ac:dyDescent="0.2">
      <c r="A155" s="118" t="s">
        <v>335</v>
      </c>
      <c r="B155" s="147">
        <v>1800000000</v>
      </c>
      <c r="C155" s="107"/>
      <c r="D155" s="108">
        <f>D156</f>
        <v>11990600</v>
      </c>
      <c r="E155" s="109"/>
    </row>
    <row r="156" spans="1:7" x14ac:dyDescent="0.25">
      <c r="A156" s="122" t="s">
        <v>336</v>
      </c>
      <c r="B156" s="125">
        <v>1800100000</v>
      </c>
      <c r="C156" s="107"/>
      <c r="D156" s="108">
        <f>D169+D189+D157+D163+D166+D206</f>
        <v>11990600</v>
      </c>
    </row>
    <row r="157" spans="1:7" ht="39.6" hidden="1" customHeight="1" x14ac:dyDescent="0.25">
      <c r="A157" s="122" t="s">
        <v>575</v>
      </c>
      <c r="B157" s="125">
        <v>1800182390</v>
      </c>
      <c r="C157" s="107"/>
      <c r="D157" s="108">
        <f>D161</f>
        <v>0</v>
      </c>
    </row>
    <row r="158" spans="1:7" ht="32.25" hidden="1" customHeight="1" x14ac:dyDescent="0.25">
      <c r="A158" s="122" t="s">
        <v>576</v>
      </c>
      <c r="B158" s="125">
        <v>1800182390</v>
      </c>
      <c r="C158" s="114">
        <v>600</v>
      </c>
      <c r="D158" s="14">
        <f>D159</f>
        <v>0</v>
      </c>
    </row>
    <row r="159" spans="1:7" ht="15.75" hidden="1" customHeight="1" x14ac:dyDescent="0.25">
      <c r="A159" s="117" t="s">
        <v>577</v>
      </c>
      <c r="B159" s="125">
        <v>1800182390</v>
      </c>
      <c r="C159" s="113" t="s">
        <v>400</v>
      </c>
      <c r="D159" s="14"/>
    </row>
    <row r="160" spans="1:7" ht="25.5" hidden="1" customHeight="1" x14ac:dyDescent="0.25">
      <c r="A160" s="39" t="s">
        <v>325</v>
      </c>
      <c r="B160" s="125">
        <v>1800182390</v>
      </c>
      <c r="C160" s="114"/>
      <c r="D160" s="115">
        <f>D161</f>
        <v>0</v>
      </c>
    </row>
    <row r="161" spans="1:4" hidden="1" x14ac:dyDescent="0.25">
      <c r="A161" s="9" t="s">
        <v>393</v>
      </c>
      <c r="B161" s="125">
        <v>1800182390</v>
      </c>
      <c r="C161" s="112" t="s">
        <v>221</v>
      </c>
      <c r="D161" s="14">
        <f>D162</f>
        <v>0</v>
      </c>
    </row>
    <row r="162" spans="1:4" hidden="1" x14ac:dyDescent="0.25">
      <c r="A162" s="9" t="s">
        <v>222</v>
      </c>
      <c r="B162" s="125">
        <v>1800182390</v>
      </c>
      <c r="C162" s="112" t="s">
        <v>394</v>
      </c>
      <c r="D162" s="115"/>
    </row>
    <row r="163" spans="1:4" ht="12" hidden="1" customHeight="1" x14ac:dyDescent="0.25">
      <c r="A163" s="111" t="s">
        <v>553</v>
      </c>
      <c r="B163" s="125">
        <v>1800100590</v>
      </c>
      <c r="C163" s="114"/>
      <c r="D163" s="115">
        <f>D164</f>
        <v>0</v>
      </c>
    </row>
    <row r="164" spans="1:4" ht="27" hidden="1" customHeight="1" x14ac:dyDescent="0.25">
      <c r="A164" s="122" t="s">
        <v>210</v>
      </c>
      <c r="B164" s="125">
        <v>1800100590</v>
      </c>
      <c r="C164" s="114">
        <v>600</v>
      </c>
      <c r="D164" s="115">
        <f>D165</f>
        <v>0</v>
      </c>
    </row>
    <row r="165" spans="1:4" ht="13.15" hidden="1" customHeight="1" x14ac:dyDescent="0.25">
      <c r="A165" s="11" t="s">
        <v>212</v>
      </c>
      <c r="B165" s="125">
        <v>1800100590</v>
      </c>
      <c r="C165" s="112" t="s">
        <v>213</v>
      </c>
      <c r="D165" s="14"/>
    </row>
    <row r="166" spans="1:4" ht="12" hidden="1" customHeight="1" x14ac:dyDescent="0.25">
      <c r="A166" s="122" t="s">
        <v>331</v>
      </c>
      <c r="B166" s="125">
        <v>1800100590</v>
      </c>
      <c r="C166" s="114"/>
      <c r="D166" s="115">
        <f>D167</f>
        <v>0</v>
      </c>
    </row>
    <row r="167" spans="1:4" ht="12" hidden="1" customHeight="1" x14ac:dyDescent="0.25">
      <c r="A167" s="111" t="s">
        <v>163</v>
      </c>
      <c r="B167" s="125">
        <v>1800100590</v>
      </c>
      <c r="C167" s="114">
        <v>200</v>
      </c>
      <c r="D167" s="115">
        <f>D168</f>
        <v>0</v>
      </c>
    </row>
    <row r="168" spans="1:4" ht="13.15" hidden="1" customHeight="1" x14ac:dyDescent="0.25">
      <c r="A168" s="122" t="s">
        <v>164</v>
      </c>
      <c r="B168" s="125">
        <v>1800100590</v>
      </c>
      <c r="C168" s="112" t="s">
        <v>276</v>
      </c>
      <c r="D168" s="14"/>
    </row>
    <row r="169" spans="1:4" ht="14.25" customHeight="1" x14ac:dyDescent="0.25">
      <c r="A169" s="122" t="s">
        <v>192</v>
      </c>
      <c r="B169" s="125">
        <v>1800199990</v>
      </c>
      <c r="C169" s="107"/>
      <c r="D169" s="14">
        <f>D173+D177+D175</f>
        <v>11990600</v>
      </c>
    </row>
    <row r="170" spans="1:4" ht="18.75" hidden="1" customHeight="1" x14ac:dyDescent="0.25">
      <c r="A170" s="122"/>
      <c r="B170" s="125"/>
      <c r="C170" s="114"/>
      <c r="D170" s="14"/>
    </row>
    <row r="171" spans="1:4" ht="15.75" hidden="1" customHeight="1" x14ac:dyDescent="0.25">
      <c r="A171" s="117"/>
      <c r="B171" s="125"/>
      <c r="C171" s="113"/>
      <c r="D171" s="14"/>
    </row>
    <row r="172" spans="1:4" ht="25.5" hidden="1" customHeight="1" x14ac:dyDescent="0.25">
      <c r="A172" s="39"/>
      <c r="B172" s="125"/>
      <c r="C172" s="114"/>
      <c r="D172" s="115"/>
    </row>
    <row r="173" spans="1:4" x14ac:dyDescent="0.25">
      <c r="A173" s="9" t="s">
        <v>163</v>
      </c>
      <c r="B173" s="125">
        <v>1800199990</v>
      </c>
      <c r="C173" s="112" t="s">
        <v>147</v>
      </c>
      <c r="D173" s="14">
        <f>D174</f>
        <v>11660600</v>
      </c>
    </row>
    <row r="174" spans="1:4" x14ac:dyDescent="0.25">
      <c r="A174" s="122" t="s">
        <v>164</v>
      </c>
      <c r="B174" s="125">
        <v>1800199990</v>
      </c>
      <c r="C174" s="114">
        <v>240</v>
      </c>
      <c r="D174" s="115">
        <f>9590600+2070000</f>
        <v>11660600</v>
      </c>
    </row>
    <row r="175" spans="1:4" ht="12" customHeight="1" x14ac:dyDescent="0.25">
      <c r="A175" s="9" t="s">
        <v>393</v>
      </c>
      <c r="B175" s="125">
        <v>1800199990</v>
      </c>
      <c r="C175" s="114">
        <v>500</v>
      </c>
      <c r="D175" s="115">
        <f>D176</f>
        <v>330000</v>
      </c>
    </row>
    <row r="176" spans="1:4" ht="13.15" customHeight="1" x14ac:dyDescent="0.25">
      <c r="A176" s="9" t="s">
        <v>222</v>
      </c>
      <c r="B176" s="125">
        <v>1800199990</v>
      </c>
      <c r="C176" s="112" t="s">
        <v>394</v>
      </c>
      <c r="D176" s="14">
        <v>330000</v>
      </c>
    </row>
    <row r="177" spans="1:5" ht="12" hidden="1" customHeight="1" x14ac:dyDescent="0.25">
      <c r="A177" s="11" t="s">
        <v>241</v>
      </c>
      <c r="B177" s="125">
        <v>1800199990</v>
      </c>
      <c r="C177" s="114">
        <v>600</v>
      </c>
      <c r="D177" s="115">
        <f>D178</f>
        <v>0</v>
      </c>
    </row>
    <row r="178" spans="1:5" ht="13.15" hidden="1" customHeight="1" x14ac:dyDescent="0.25">
      <c r="A178" s="11" t="s">
        <v>212</v>
      </c>
      <c r="B178" s="125">
        <v>1800199990</v>
      </c>
      <c r="C178" s="112" t="s">
        <v>213</v>
      </c>
      <c r="D178" s="14"/>
    </row>
    <row r="179" spans="1:5" hidden="1" x14ac:dyDescent="0.25">
      <c r="A179" s="10"/>
      <c r="B179" s="125"/>
      <c r="C179" s="112"/>
      <c r="D179" s="14"/>
    </row>
    <row r="180" spans="1:5" hidden="1" x14ac:dyDescent="0.25">
      <c r="A180" s="10" t="s">
        <v>203</v>
      </c>
      <c r="B180" s="125">
        <v>1800182390</v>
      </c>
      <c r="C180" s="112" t="s">
        <v>153</v>
      </c>
      <c r="D180" s="14">
        <v>10015200</v>
      </c>
    </row>
    <row r="181" spans="1:5" hidden="1" x14ac:dyDescent="0.25">
      <c r="A181" s="122" t="s">
        <v>220</v>
      </c>
      <c r="B181" s="125">
        <v>1802127</v>
      </c>
      <c r="C181" s="114">
        <v>500</v>
      </c>
      <c r="D181" s="115">
        <f>D182</f>
        <v>0</v>
      </c>
    </row>
    <row r="182" spans="1:5" hidden="1" x14ac:dyDescent="0.25">
      <c r="A182" s="10" t="s">
        <v>222</v>
      </c>
      <c r="B182" s="125">
        <v>1802127</v>
      </c>
      <c r="C182" s="112" t="s">
        <v>394</v>
      </c>
      <c r="D182" s="14"/>
    </row>
    <row r="183" spans="1:5" hidden="1" x14ac:dyDescent="0.25">
      <c r="A183" s="9" t="s">
        <v>393</v>
      </c>
      <c r="B183" s="125">
        <v>1802127</v>
      </c>
      <c r="C183" s="112" t="s">
        <v>221</v>
      </c>
      <c r="D183" s="14">
        <f>D184</f>
        <v>0</v>
      </c>
    </row>
    <row r="184" spans="1:5" hidden="1" x14ac:dyDescent="0.25">
      <c r="A184" s="9" t="s">
        <v>222</v>
      </c>
      <c r="B184" s="125">
        <v>1802127</v>
      </c>
      <c r="C184" s="114">
        <v>540</v>
      </c>
      <c r="D184" s="115"/>
    </row>
    <row r="185" spans="1:5" ht="25.5" hidden="1" x14ac:dyDescent="0.25">
      <c r="A185" s="39" t="s">
        <v>578</v>
      </c>
      <c r="B185" s="125">
        <v>1805419</v>
      </c>
      <c r="C185" s="114"/>
      <c r="D185" s="115">
        <f>D186</f>
        <v>0</v>
      </c>
    </row>
    <row r="186" spans="1:5" hidden="1" x14ac:dyDescent="0.25">
      <c r="A186" s="9" t="s">
        <v>393</v>
      </c>
      <c r="B186" s="125">
        <v>1805419</v>
      </c>
      <c r="C186" s="112" t="s">
        <v>221</v>
      </c>
      <c r="D186" s="14">
        <f>D187</f>
        <v>0</v>
      </c>
    </row>
    <row r="187" spans="1:5" hidden="1" x14ac:dyDescent="0.25">
      <c r="A187" s="9" t="s">
        <v>222</v>
      </c>
      <c r="B187" s="125">
        <v>1805419</v>
      </c>
      <c r="C187" s="114">
        <v>540</v>
      </c>
      <c r="D187" s="115"/>
    </row>
    <row r="188" spans="1:5" ht="25.5" hidden="1" x14ac:dyDescent="0.25">
      <c r="A188" s="56" t="s">
        <v>579</v>
      </c>
      <c r="B188" s="125">
        <v>1805419</v>
      </c>
      <c r="C188" s="112" t="s">
        <v>580</v>
      </c>
      <c r="D188" s="14"/>
    </row>
    <row r="189" spans="1:5" s="102" customFormat="1" ht="44.25" hidden="1" customHeight="1" x14ac:dyDescent="0.2">
      <c r="A189" s="122" t="s">
        <v>308</v>
      </c>
      <c r="B189" s="125" t="s">
        <v>546</v>
      </c>
      <c r="C189" s="107"/>
      <c r="D189" s="108">
        <f>D193</f>
        <v>0</v>
      </c>
      <c r="E189" s="116"/>
    </row>
    <row r="190" spans="1:5" s="102" customFormat="1" ht="18.75" hidden="1" customHeight="1" x14ac:dyDescent="0.2">
      <c r="A190" s="122" t="s">
        <v>576</v>
      </c>
      <c r="B190" s="125">
        <v>1802127</v>
      </c>
      <c r="C190" s="114">
        <v>600</v>
      </c>
      <c r="D190" s="14">
        <f>D191</f>
        <v>0</v>
      </c>
      <c r="E190" s="116"/>
    </row>
    <row r="191" spans="1:5" s="102" customFormat="1" ht="15.75" hidden="1" customHeight="1" x14ac:dyDescent="0.2">
      <c r="A191" s="117" t="s">
        <v>577</v>
      </c>
      <c r="B191" s="125">
        <v>1802127</v>
      </c>
      <c r="C191" s="113" t="s">
        <v>400</v>
      </c>
      <c r="D191" s="14"/>
      <c r="E191" s="116"/>
    </row>
    <row r="192" spans="1:5" s="102" customFormat="1" ht="25.5" hidden="1" customHeight="1" x14ac:dyDescent="0.2">
      <c r="A192" s="39" t="s">
        <v>325</v>
      </c>
      <c r="B192" s="125">
        <v>1802127</v>
      </c>
      <c r="C192" s="114"/>
      <c r="D192" s="115">
        <f>D193</f>
        <v>0</v>
      </c>
      <c r="E192" s="116"/>
    </row>
    <row r="193" spans="1:5" s="102" customFormat="1" ht="12.75" hidden="1" x14ac:dyDescent="0.2">
      <c r="A193" s="9" t="s">
        <v>393</v>
      </c>
      <c r="B193" s="125" t="s">
        <v>546</v>
      </c>
      <c r="C193" s="112" t="s">
        <v>221</v>
      </c>
      <c r="D193" s="14">
        <f>D194</f>
        <v>0</v>
      </c>
      <c r="E193" s="116"/>
    </row>
    <row r="194" spans="1:5" s="102" customFormat="1" ht="12.75" hidden="1" x14ac:dyDescent="0.2">
      <c r="A194" s="9" t="s">
        <v>222</v>
      </c>
      <c r="B194" s="125" t="s">
        <v>546</v>
      </c>
      <c r="C194" s="112" t="s">
        <v>394</v>
      </c>
      <c r="D194" s="115"/>
      <c r="E194" s="116"/>
    </row>
    <row r="195" spans="1:5" s="102" customFormat="1" ht="12.75" hidden="1" x14ac:dyDescent="0.2">
      <c r="A195" s="10" t="s">
        <v>203</v>
      </c>
      <c r="B195" s="125" t="s">
        <v>546</v>
      </c>
      <c r="C195" s="112" t="s">
        <v>153</v>
      </c>
      <c r="D195" s="14">
        <v>527115</v>
      </c>
      <c r="E195" s="116"/>
    </row>
    <row r="196" spans="1:5" s="110" customFormat="1" ht="25.5" hidden="1" x14ac:dyDescent="0.2">
      <c r="A196" s="134" t="s">
        <v>581</v>
      </c>
      <c r="B196" s="107" t="s">
        <v>582</v>
      </c>
      <c r="C196" s="107"/>
      <c r="D196" s="108">
        <f>D198</f>
        <v>0</v>
      </c>
      <c r="E196" s="109"/>
    </row>
    <row r="197" spans="1:5" ht="25.5" hidden="1" x14ac:dyDescent="0.25">
      <c r="A197" s="111" t="s">
        <v>583</v>
      </c>
      <c r="B197" s="113" t="s">
        <v>584</v>
      </c>
      <c r="C197" s="112"/>
      <c r="D197" s="14">
        <f>D198</f>
        <v>0</v>
      </c>
    </row>
    <row r="198" spans="1:5" ht="25.5" hidden="1" x14ac:dyDescent="0.25">
      <c r="A198" s="111" t="s">
        <v>585</v>
      </c>
      <c r="B198" s="113" t="s">
        <v>311</v>
      </c>
      <c r="C198" s="112"/>
      <c r="D198" s="14">
        <f>D201+D204+D199</f>
        <v>0</v>
      </c>
    </row>
    <row r="199" spans="1:5" s="139" customFormat="1" ht="39.6" hidden="1" customHeight="1" x14ac:dyDescent="0.25">
      <c r="A199" s="9" t="s">
        <v>128</v>
      </c>
      <c r="B199" s="113" t="s">
        <v>311</v>
      </c>
      <c r="C199" s="112" t="s">
        <v>129</v>
      </c>
      <c r="D199" s="16">
        <f>D200</f>
        <v>0</v>
      </c>
      <c r="E199" s="138"/>
    </row>
    <row r="200" spans="1:5" s="139" customFormat="1" ht="13.15" hidden="1" customHeight="1" x14ac:dyDescent="0.25">
      <c r="A200" s="9" t="s">
        <v>130</v>
      </c>
      <c r="B200" s="113" t="s">
        <v>311</v>
      </c>
      <c r="C200" s="112" t="s">
        <v>131</v>
      </c>
      <c r="D200" s="115"/>
      <c r="E200" s="138"/>
    </row>
    <row r="201" spans="1:5" hidden="1" x14ac:dyDescent="0.25">
      <c r="A201" s="9" t="s">
        <v>163</v>
      </c>
      <c r="B201" s="113" t="s">
        <v>311</v>
      </c>
      <c r="C201" s="112" t="s">
        <v>147</v>
      </c>
      <c r="D201" s="14">
        <f>D202</f>
        <v>0</v>
      </c>
    </row>
    <row r="202" spans="1:5" hidden="1" x14ac:dyDescent="0.25">
      <c r="A202" s="122" t="s">
        <v>164</v>
      </c>
      <c r="B202" s="113" t="s">
        <v>311</v>
      </c>
      <c r="C202" s="114">
        <v>240</v>
      </c>
      <c r="D202" s="115"/>
    </row>
    <row r="203" spans="1:5" hidden="1" x14ac:dyDescent="0.25">
      <c r="A203" s="10"/>
      <c r="B203" s="113"/>
      <c r="C203" s="112"/>
      <c r="D203" s="14"/>
    </row>
    <row r="204" spans="1:5" ht="25.5" hidden="1" x14ac:dyDescent="0.25">
      <c r="A204" s="122" t="s">
        <v>210</v>
      </c>
      <c r="B204" s="113" t="s">
        <v>311</v>
      </c>
      <c r="C204" s="112" t="s">
        <v>211</v>
      </c>
      <c r="D204" s="14">
        <f>D205</f>
        <v>0</v>
      </c>
    </row>
    <row r="205" spans="1:5" ht="26.25" hidden="1" customHeight="1" x14ac:dyDescent="0.25">
      <c r="A205" s="122" t="s">
        <v>388</v>
      </c>
      <c r="B205" s="113" t="s">
        <v>311</v>
      </c>
      <c r="C205" s="114">
        <v>630</v>
      </c>
      <c r="D205" s="115"/>
    </row>
    <row r="206" spans="1:5" ht="12" hidden="1" customHeight="1" x14ac:dyDescent="0.25">
      <c r="A206" s="122" t="s">
        <v>331</v>
      </c>
      <c r="B206" s="125">
        <v>1800100590</v>
      </c>
      <c r="C206" s="114"/>
      <c r="D206" s="115">
        <f>D207</f>
        <v>0</v>
      </c>
    </row>
    <row r="207" spans="1:5" ht="12" hidden="1" customHeight="1" x14ac:dyDescent="0.25">
      <c r="A207" s="111" t="s">
        <v>163</v>
      </c>
      <c r="B207" s="125">
        <v>1800100590</v>
      </c>
      <c r="C207" s="114">
        <v>200</v>
      </c>
      <c r="D207" s="115">
        <f>D208</f>
        <v>0</v>
      </c>
    </row>
    <row r="208" spans="1:5" ht="13.15" hidden="1" customHeight="1" x14ac:dyDescent="0.25">
      <c r="A208" s="122" t="s">
        <v>164</v>
      </c>
      <c r="B208" s="125">
        <v>1800100590</v>
      </c>
      <c r="C208" s="112" t="s">
        <v>276</v>
      </c>
      <c r="D208" s="14"/>
    </row>
    <row r="209" spans="1:6" s="110" customFormat="1" ht="25.5" hidden="1" x14ac:dyDescent="0.2">
      <c r="A209" s="118" t="s">
        <v>586</v>
      </c>
      <c r="B209" s="147">
        <v>2100000000</v>
      </c>
      <c r="C209" s="120" t="s">
        <v>149</v>
      </c>
      <c r="D209" s="121">
        <f>D210</f>
        <v>0</v>
      </c>
      <c r="E209" s="109"/>
    </row>
    <row r="210" spans="1:6" ht="25.5" hidden="1" x14ac:dyDescent="0.25">
      <c r="A210" s="122" t="s">
        <v>587</v>
      </c>
      <c r="B210" s="125">
        <v>2100100000</v>
      </c>
      <c r="C210" s="114" t="s">
        <v>149</v>
      </c>
      <c r="D210" s="115">
        <f>D214+D211</f>
        <v>0</v>
      </c>
    </row>
    <row r="211" spans="1:6" ht="15" hidden="1" customHeight="1" x14ac:dyDescent="0.25">
      <c r="A211" s="111" t="s">
        <v>553</v>
      </c>
      <c r="B211" s="125">
        <v>2100100590</v>
      </c>
      <c r="C211" s="114"/>
      <c r="D211" s="115">
        <f>D212</f>
        <v>0</v>
      </c>
    </row>
    <row r="212" spans="1:6" ht="15" hidden="1" customHeight="1" x14ac:dyDescent="0.25">
      <c r="A212" s="11" t="s">
        <v>241</v>
      </c>
      <c r="B212" s="125">
        <v>2100100590</v>
      </c>
      <c r="C212" s="114">
        <v>600</v>
      </c>
      <c r="D212" s="115">
        <f>D213</f>
        <v>0</v>
      </c>
    </row>
    <row r="213" spans="1:6" ht="15" hidden="1" customHeight="1" x14ac:dyDescent="0.25">
      <c r="A213" s="11" t="s">
        <v>212</v>
      </c>
      <c r="B213" s="125">
        <v>2100100590</v>
      </c>
      <c r="C213" s="126" t="s">
        <v>213</v>
      </c>
      <c r="D213" s="127"/>
      <c r="E213" s="116"/>
      <c r="F213" s="116"/>
    </row>
    <row r="214" spans="1:6" hidden="1" x14ac:dyDescent="0.25">
      <c r="A214" s="122" t="s">
        <v>192</v>
      </c>
      <c r="B214" s="125">
        <v>2100199990</v>
      </c>
      <c r="C214" s="114" t="s">
        <v>149</v>
      </c>
      <c r="D214" s="115">
        <f>D216+D217</f>
        <v>0</v>
      </c>
    </row>
    <row r="215" spans="1:6" hidden="1" x14ac:dyDescent="0.25">
      <c r="A215" s="9" t="s">
        <v>163</v>
      </c>
      <c r="B215" s="125">
        <v>2100199990</v>
      </c>
      <c r="C215" s="112" t="s">
        <v>147</v>
      </c>
      <c r="D215" s="14">
        <f>D216</f>
        <v>0</v>
      </c>
    </row>
    <row r="216" spans="1:6" ht="15" hidden="1" customHeight="1" x14ac:dyDescent="0.25">
      <c r="A216" s="122" t="s">
        <v>164</v>
      </c>
      <c r="B216" s="125">
        <v>2100199990</v>
      </c>
      <c r="C216" s="114">
        <v>240</v>
      </c>
      <c r="D216" s="115"/>
    </row>
    <row r="217" spans="1:6" ht="15" hidden="1" customHeight="1" x14ac:dyDescent="0.25">
      <c r="A217" s="11" t="s">
        <v>241</v>
      </c>
      <c r="B217" s="125">
        <v>2100199990</v>
      </c>
      <c r="C217" s="114">
        <v>600</v>
      </c>
      <c r="D217" s="115">
        <f>D218</f>
        <v>0</v>
      </c>
    </row>
    <row r="218" spans="1:6" ht="15" hidden="1" customHeight="1" x14ac:dyDescent="0.25">
      <c r="A218" s="11" t="s">
        <v>212</v>
      </c>
      <c r="B218" s="125">
        <v>2100199990</v>
      </c>
      <c r="C218" s="126" t="s">
        <v>213</v>
      </c>
      <c r="D218" s="127"/>
      <c r="E218" s="116"/>
      <c r="F218" s="116"/>
    </row>
    <row r="219" spans="1:6" s="110" customFormat="1" ht="28.5" customHeight="1" x14ac:dyDescent="0.2">
      <c r="A219" s="106" t="s">
        <v>134</v>
      </c>
      <c r="B219" s="135" t="s">
        <v>135</v>
      </c>
      <c r="C219" s="107"/>
      <c r="D219" s="108">
        <f>D220</f>
        <v>17842712.98</v>
      </c>
      <c r="E219" s="153"/>
    </row>
    <row r="220" spans="1:6" ht="14.25" customHeight="1" x14ac:dyDescent="0.25">
      <c r="A220" s="111" t="s">
        <v>136</v>
      </c>
      <c r="B220" s="113" t="s">
        <v>137</v>
      </c>
      <c r="C220" s="112"/>
      <c r="D220" s="14">
        <f>D221+D225+D233+D245+D277+D289+D257+D254+D283+D286+D274+D269</f>
        <v>17842712.98</v>
      </c>
    </row>
    <row r="221" spans="1:6" ht="15" customHeight="1" x14ac:dyDescent="0.25">
      <c r="A221" s="111" t="s">
        <v>126</v>
      </c>
      <c r="B221" s="113" t="s">
        <v>138</v>
      </c>
      <c r="C221" s="112"/>
      <c r="D221" s="14">
        <f>D222</f>
        <v>2100000</v>
      </c>
    </row>
    <row r="222" spans="1:6" ht="38.25" x14ac:dyDescent="0.25">
      <c r="A222" s="9" t="s">
        <v>128</v>
      </c>
      <c r="B222" s="113" t="s">
        <v>138</v>
      </c>
      <c r="C222" s="112" t="s">
        <v>129</v>
      </c>
      <c r="D222" s="14">
        <f>D223</f>
        <v>2100000</v>
      </c>
    </row>
    <row r="223" spans="1:6" x14ac:dyDescent="0.25">
      <c r="A223" s="9" t="s">
        <v>130</v>
      </c>
      <c r="B223" s="113" t="s">
        <v>138</v>
      </c>
      <c r="C223" s="112" t="s">
        <v>131</v>
      </c>
      <c r="D223" s="14">
        <v>2100000</v>
      </c>
    </row>
    <row r="224" spans="1:6" ht="25.5" hidden="1" x14ac:dyDescent="0.25">
      <c r="A224" s="9" t="s">
        <v>132</v>
      </c>
      <c r="B224" s="113" t="s">
        <v>138</v>
      </c>
      <c r="C224" s="112" t="s">
        <v>133</v>
      </c>
      <c r="D224" s="14">
        <v>1900000</v>
      </c>
      <c r="E224" s="116"/>
    </row>
    <row r="225" spans="1:5" x14ac:dyDescent="0.25">
      <c r="A225" s="111" t="s">
        <v>158</v>
      </c>
      <c r="B225" s="113" t="s">
        <v>159</v>
      </c>
      <c r="C225" s="112"/>
      <c r="D225" s="14">
        <f>D226+D230</f>
        <v>14200000</v>
      </c>
    </row>
    <row r="226" spans="1:5" ht="28.5" customHeight="1" x14ac:dyDescent="0.25">
      <c r="A226" s="9" t="s">
        <v>128</v>
      </c>
      <c r="B226" s="113" t="s">
        <v>159</v>
      </c>
      <c r="C226" s="112" t="s">
        <v>129</v>
      </c>
      <c r="D226" s="14">
        <f>D227</f>
        <v>14200000</v>
      </c>
    </row>
    <row r="227" spans="1:5" s="110" customFormat="1" ht="12.75" x14ac:dyDescent="0.2">
      <c r="A227" s="9" t="s">
        <v>130</v>
      </c>
      <c r="B227" s="113" t="s">
        <v>159</v>
      </c>
      <c r="C227" s="112" t="s">
        <v>131</v>
      </c>
      <c r="D227" s="14">
        <f>11300000+2900000</f>
        <v>14200000</v>
      </c>
      <c r="E227" s="109"/>
    </row>
    <row r="228" spans="1:5" ht="25.5" hidden="1" x14ac:dyDescent="0.25">
      <c r="A228" s="9" t="s">
        <v>132</v>
      </c>
      <c r="B228" s="113" t="s">
        <v>159</v>
      </c>
      <c r="C228" s="112" t="s">
        <v>133</v>
      </c>
      <c r="D228" s="14">
        <v>12173327</v>
      </c>
    </row>
    <row r="229" spans="1:5" ht="16.5" hidden="1" customHeight="1" x14ac:dyDescent="0.25">
      <c r="A229" s="9" t="s">
        <v>144</v>
      </c>
      <c r="B229" s="113" t="s">
        <v>159</v>
      </c>
      <c r="C229" s="112" t="s">
        <v>145</v>
      </c>
      <c r="D229" s="14"/>
      <c r="E229" s="116"/>
    </row>
    <row r="230" spans="1:5" hidden="1" x14ac:dyDescent="0.25">
      <c r="A230" s="9" t="s">
        <v>163</v>
      </c>
      <c r="B230" s="113" t="s">
        <v>159</v>
      </c>
      <c r="C230" s="112" t="s">
        <v>147</v>
      </c>
      <c r="D230" s="14">
        <f>D231</f>
        <v>0</v>
      </c>
    </row>
    <row r="231" spans="1:5" hidden="1" x14ac:dyDescent="0.25">
      <c r="A231" s="122" t="s">
        <v>164</v>
      </c>
      <c r="B231" s="113" t="s">
        <v>159</v>
      </c>
      <c r="C231" s="114">
        <v>240</v>
      </c>
      <c r="D231" s="115">
        <f>D232</f>
        <v>0</v>
      </c>
    </row>
    <row r="232" spans="1:5" hidden="1" x14ac:dyDescent="0.25">
      <c r="A232" s="13" t="s">
        <v>203</v>
      </c>
      <c r="B232" s="113" t="s">
        <v>159</v>
      </c>
      <c r="C232" s="154" t="s">
        <v>153</v>
      </c>
      <c r="D232" s="127"/>
    </row>
    <row r="233" spans="1:5" x14ac:dyDescent="0.25">
      <c r="A233" s="155" t="s">
        <v>160</v>
      </c>
      <c r="B233" s="113" t="s">
        <v>161</v>
      </c>
      <c r="C233" s="112"/>
      <c r="D233" s="14">
        <f>D234+D239</f>
        <v>250000</v>
      </c>
    </row>
    <row r="234" spans="1:5" ht="28.5" customHeight="1" x14ac:dyDescent="0.25">
      <c r="A234" s="9" t="s">
        <v>128</v>
      </c>
      <c r="B234" s="113" t="s">
        <v>161</v>
      </c>
      <c r="C234" s="112" t="s">
        <v>129</v>
      </c>
      <c r="D234" s="14">
        <f>D235</f>
        <v>250000</v>
      </c>
    </row>
    <row r="235" spans="1:5" s="110" customFormat="1" ht="16.5" customHeight="1" x14ac:dyDescent="0.2">
      <c r="A235" s="9" t="s">
        <v>130</v>
      </c>
      <c r="B235" s="113" t="s">
        <v>161</v>
      </c>
      <c r="C235" s="112" t="s">
        <v>131</v>
      </c>
      <c r="D235" s="14">
        <v>250000</v>
      </c>
      <c r="E235" s="109"/>
    </row>
    <row r="236" spans="1:5" ht="25.5" hidden="1" x14ac:dyDescent="0.25">
      <c r="A236" s="9" t="s">
        <v>132</v>
      </c>
      <c r="B236" s="113" t="s">
        <v>161</v>
      </c>
      <c r="C236" s="112" t="s">
        <v>133</v>
      </c>
      <c r="D236" s="14"/>
    </row>
    <row r="237" spans="1:5" ht="16.5" hidden="1" customHeight="1" x14ac:dyDescent="0.25">
      <c r="A237" s="9" t="s">
        <v>144</v>
      </c>
      <c r="B237" s="113" t="s">
        <v>161</v>
      </c>
      <c r="C237" s="112" t="s">
        <v>145</v>
      </c>
      <c r="D237" s="14">
        <v>280000</v>
      </c>
      <c r="E237" s="116"/>
    </row>
    <row r="238" spans="1:5" ht="18.75" hidden="1" customHeight="1" x14ac:dyDescent="0.25">
      <c r="A238" s="37" t="s">
        <v>154</v>
      </c>
      <c r="B238" s="113" t="s">
        <v>161</v>
      </c>
      <c r="C238" s="112" t="s">
        <v>169</v>
      </c>
      <c r="D238" s="14">
        <f>D239</f>
        <v>0</v>
      </c>
    </row>
    <row r="239" spans="1:5" hidden="1" x14ac:dyDescent="0.25">
      <c r="A239" s="39" t="s">
        <v>170</v>
      </c>
      <c r="B239" s="113" t="s">
        <v>161</v>
      </c>
      <c r="C239" s="114">
        <v>880</v>
      </c>
      <c r="D239" s="115"/>
    </row>
    <row r="240" spans="1:5" hidden="1" x14ac:dyDescent="0.25">
      <c r="A240" s="13" t="s">
        <v>203</v>
      </c>
      <c r="B240" s="113" t="s">
        <v>161</v>
      </c>
      <c r="C240" s="154" t="s">
        <v>153</v>
      </c>
      <c r="D240" s="127">
        <v>20000</v>
      </c>
    </row>
    <row r="241" spans="1:7" hidden="1" x14ac:dyDescent="0.25">
      <c r="A241" s="9" t="s">
        <v>499</v>
      </c>
      <c r="B241" s="113" t="s">
        <v>235</v>
      </c>
      <c r="C241" s="112" t="s">
        <v>500</v>
      </c>
      <c r="D241" s="14">
        <v>180000</v>
      </c>
      <c r="E241" s="116"/>
    </row>
    <row r="242" spans="1:7" s="22" customFormat="1" ht="18.75" hidden="1" customHeight="1" x14ac:dyDescent="0.25">
      <c r="A242" s="37" t="s">
        <v>588</v>
      </c>
      <c r="B242" s="112" t="s">
        <v>589</v>
      </c>
      <c r="C242" s="57"/>
      <c r="D242" s="88">
        <f>D243</f>
        <v>0</v>
      </c>
    </row>
    <row r="243" spans="1:7" s="22" customFormat="1" ht="18" hidden="1" customHeight="1" x14ac:dyDescent="0.25">
      <c r="A243" s="133" t="s">
        <v>495</v>
      </c>
      <c r="B243" s="112" t="s">
        <v>589</v>
      </c>
      <c r="C243" s="30" t="s">
        <v>496</v>
      </c>
      <c r="D243" s="38">
        <f>D244</f>
        <v>0</v>
      </c>
    </row>
    <row r="244" spans="1:7" s="22" customFormat="1" ht="12.75" hidden="1" customHeight="1" x14ac:dyDescent="0.25">
      <c r="A244" s="37" t="s">
        <v>505</v>
      </c>
      <c r="B244" s="30" t="s">
        <v>589</v>
      </c>
      <c r="C244" s="57" t="s">
        <v>506</v>
      </c>
      <c r="D244" s="88"/>
    </row>
    <row r="245" spans="1:7" s="130" customFormat="1" ht="24.75" customHeight="1" x14ac:dyDescent="0.2">
      <c r="A245" s="122" t="s">
        <v>259</v>
      </c>
      <c r="B245" s="113" t="s">
        <v>260</v>
      </c>
      <c r="C245" s="112"/>
      <c r="D245" s="14">
        <f>D246+D250</f>
        <v>594700</v>
      </c>
      <c r="E245" s="156"/>
      <c r="F245" s="128" t="s">
        <v>149</v>
      </c>
      <c r="G245" s="129" t="s">
        <v>149</v>
      </c>
    </row>
    <row r="246" spans="1:7" ht="27" customHeight="1" x14ac:dyDescent="0.25">
      <c r="A246" s="9" t="s">
        <v>128</v>
      </c>
      <c r="B246" s="113" t="s">
        <v>260</v>
      </c>
      <c r="C246" s="112" t="s">
        <v>129</v>
      </c>
      <c r="D246" s="14">
        <f>D247</f>
        <v>594700</v>
      </c>
      <c r="E246" s="157"/>
    </row>
    <row r="247" spans="1:7" ht="15.75" customHeight="1" x14ac:dyDescent="0.25">
      <c r="A247" s="9" t="s">
        <v>130</v>
      </c>
      <c r="B247" s="113" t="s">
        <v>260</v>
      </c>
      <c r="C247" s="112" t="s">
        <v>131</v>
      </c>
      <c r="D247" s="14">
        <f>456700+138000</f>
        <v>594700</v>
      </c>
      <c r="E247" s="157"/>
    </row>
    <row r="248" spans="1:7" ht="12.75" hidden="1" customHeight="1" x14ac:dyDescent="0.25">
      <c r="A248" s="9" t="s">
        <v>132</v>
      </c>
      <c r="B248" s="113" t="s">
        <v>260</v>
      </c>
      <c r="C248" s="112" t="s">
        <v>133</v>
      </c>
      <c r="D248" s="14">
        <v>660000</v>
      </c>
      <c r="E248" s="157"/>
    </row>
    <row r="249" spans="1:7" ht="16.5" hidden="1" customHeight="1" x14ac:dyDescent="0.25">
      <c r="A249" s="9" t="s">
        <v>144</v>
      </c>
      <c r="B249" s="113" t="s">
        <v>260</v>
      </c>
      <c r="C249" s="112" t="s">
        <v>145</v>
      </c>
      <c r="D249" s="14"/>
      <c r="E249" s="116"/>
    </row>
    <row r="250" spans="1:7" ht="27" hidden="1" customHeight="1" x14ac:dyDescent="0.25">
      <c r="A250" s="9" t="s">
        <v>163</v>
      </c>
      <c r="B250" s="113" t="s">
        <v>260</v>
      </c>
      <c r="C250" s="112" t="s">
        <v>147</v>
      </c>
      <c r="D250" s="14">
        <f>D251</f>
        <v>0</v>
      </c>
      <c r="E250" s="157"/>
    </row>
    <row r="251" spans="1:7" hidden="1" x14ac:dyDescent="0.25">
      <c r="A251" s="122" t="s">
        <v>164</v>
      </c>
      <c r="B251" s="113" t="s">
        <v>260</v>
      </c>
      <c r="C251" s="114">
        <v>240</v>
      </c>
      <c r="D251" s="115"/>
    </row>
    <row r="252" spans="1:7" hidden="1" x14ac:dyDescent="0.25">
      <c r="A252" s="9" t="s">
        <v>150</v>
      </c>
      <c r="B252" s="113" t="s">
        <v>260</v>
      </c>
      <c r="C252" s="112" t="s">
        <v>151</v>
      </c>
      <c r="D252" s="14">
        <v>10000</v>
      </c>
    </row>
    <row r="253" spans="1:7" hidden="1" x14ac:dyDescent="0.25">
      <c r="A253" s="9" t="s">
        <v>203</v>
      </c>
      <c r="B253" s="113" t="s">
        <v>260</v>
      </c>
      <c r="C253" s="112" t="s">
        <v>153</v>
      </c>
      <c r="D253" s="14">
        <v>10000</v>
      </c>
    </row>
    <row r="254" spans="1:7" s="110" customFormat="1" ht="25.5" hidden="1" x14ac:dyDescent="0.2">
      <c r="A254" s="155" t="s">
        <v>590</v>
      </c>
      <c r="B254" s="113" t="s">
        <v>591</v>
      </c>
      <c r="C254" s="114" t="s">
        <v>149</v>
      </c>
      <c r="D254" s="115">
        <f>D255+D258+D264</f>
        <v>0</v>
      </c>
      <c r="E254" s="109"/>
    </row>
    <row r="255" spans="1:7" hidden="1" x14ac:dyDescent="0.25">
      <c r="A255" s="124" t="s">
        <v>495</v>
      </c>
      <c r="B255" s="113" t="s">
        <v>591</v>
      </c>
      <c r="C255" s="112" t="s">
        <v>496</v>
      </c>
      <c r="D255" s="14">
        <f>D256</f>
        <v>0</v>
      </c>
    </row>
    <row r="256" spans="1:7" hidden="1" x14ac:dyDescent="0.25">
      <c r="A256" s="9" t="s">
        <v>497</v>
      </c>
      <c r="B256" s="113" t="s">
        <v>591</v>
      </c>
      <c r="C256" s="112" t="s">
        <v>498</v>
      </c>
      <c r="D256" s="14"/>
    </row>
    <row r="257" spans="1:5" s="110" customFormat="1" ht="12.75" x14ac:dyDescent="0.2">
      <c r="A257" s="155" t="s">
        <v>493</v>
      </c>
      <c r="B257" s="113" t="s">
        <v>494</v>
      </c>
      <c r="C257" s="114" t="s">
        <v>149</v>
      </c>
      <c r="D257" s="115">
        <f>D258+D261+D267</f>
        <v>240000</v>
      </c>
      <c r="E257" s="109"/>
    </row>
    <row r="258" spans="1:5" ht="38.25" hidden="1" x14ac:dyDescent="0.25">
      <c r="A258" s="9" t="s">
        <v>162</v>
      </c>
      <c r="B258" s="113" t="s">
        <v>494</v>
      </c>
      <c r="C258" s="112" t="s">
        <v>129</v>
      </c>
      <c r="D258" s="14">
        <f>D259</f>
        <v>0</v>
      </c>
      <c r="E258" s="158"/>
    </row>
    <row r="259" spans="1:5" hidden="1" x14ac:dyDescent="0.25">
      <c r="A259" s="9" t="s">
        <v>130</v>
      </c>
      <c r="B259" s="113" t="s">
        <v>494</v>
      </c>
      <c r="C259" s="112" t="s">
        <v>131</v>
      </c>
      <c r="D259" s="14">
        <f>D260</f>
        <v>0</v>
      </c>
      <c r="E259" s="137"/>
    </row>
    <row r="260" spans="1:5" ht="14.25" hidden="1" customHeight="1" x14ac:dyDescent="0.25">
      <c r="A260" s="9" t="s">
        <v>144</v>
      </c>
      <c r="B260" s="113" t="s">
        <v>494</v>
      </c>
      <c r="C260" s="112" t="s">
        <v>145</v>
      </c>
      <c r="D260" s="14"/>
      <c r="E260" s="137"/>
    </row>
    <row r="261" spans="1:5" hidden="1" x14ac:dyDescent="0.25">
      <c r="A261" s="9" t="s">
        <v>163</v>
      </c>
      <c r="B261" s="113" t="s">
        <v>494</v>
      </c>
      <c r="C261" s="112" t="s">
        <v>147</v>
      </c>
      <c r="D261" s="14">
        <f>D262</f>
        <v>0</v>
      </c>
    </row>
    <row r="262" spans="1:5" hidden="1" x14ac:dyDescent="0.25">
      <c r="A262" s="122" t="s">
        <v>164</v>
      </c>
      <c r="B262" s="113" t="s">
        <v>494</v>
      </c>
      <c r="C262" s="114">
        <v>240</v>
      </c>
      <c r="D262" s="14"/>
    </row>
    <row r="263" spans="1:5" hidden="1" x14ac:dyDescent="0.25">
      <c r="A263" s="13" t="s">
        <v>203</v>
      </c>
      <c r="B263" s="113" t="s">
        <v>494</v>
      </c>
      <c r="C263" s="154" t="s">
        <v>153</v>
      </c>
      <c r="D263" s="14">
        <v>9700</v>
      </c>
      <c r="E263" s="116"/>
    </row>
    <row r="264" spans="1:5" ht="38.25" hidden="1" x14ac:dyDescent="0.25">
      <c r="A264" s="9" t="s">
        <v>162</v>
      </c>
      <c r="B264" s="113" t="s">
        <v>494</v>
      </c>
      <c r="C264" s="112" t="s">
        <v>129</v>
      </c>
      <c r="D264" s="14">
        <f>D265</f>
        <v>0</v>
      </c>
      <c r="E264" s="158"/>
    </row>
    <row r="265" spans="1:5" hidden="1" x14ac:dyDescent="0.25">
      <c r="A265" s="9" t="s">
        <v>130</v>
      </c>
      <c r="B265" s="113" t="s">
        <v>494</v>
      </c>
      <c r="C265" s="112" t="s">
        <v>131</v>
      </c>
      <c r="D265" s="14">
        <f>D266</f>
        <v>0</v>
      </c>
      <c r="E265" s="137"/>
    </row>
    <row r="266" spans="1:5" ht="14.25" hidden="1" customHeight="1" x14ac:dyDescent="0.25">
      <c r="A266" s="9" t="s">
        <v>144</v>
      </c>
      <c r="B266" s="113" t="s">
        <v>494</v>
      </c>
      <c r="C266" s="112" t="s">
        <v>145</v>
      </c>
      <c r="D266" s="14"/>
      <c r="E266" s="137"/>
    </row>
    <row r="267" spans="1:5" x14ac:dyDescent="0.25">
      <c r="A267" s="124" t="s">
        <v>495</v>
      </c>
      <c r="B267" s="113" t="s">
        <v>494</v>
      </c>
      <c r="C267" s="112" t="s">
        <v>496</v>
      </c>
      <c r="D267" s="14">
        <f>D268</f>
        <v>240000</v>
      </c>
    </row>
    <row r="268" spans="1:5" x14ac:dyDescent="0.25">
      <c r="A268" s="9" t="s">
        <v>497</v>
      </c>
      <c r="B268" s="113" t="s">
        <v>494</v>
      </c>
      <c r="C268" s="112" t="s">
        <v>498</v>
      </c>
      <c r="D268" s="14">
        <v>240000</v>
      </c>
    </row>
    <row r="269" spans="1:5" s="110" customFormat="1" ht="38.25" x14ac:dyDescent="0.2">
      <c r="A269" s="122" t="s">
        <v>269</v>
      </c>
      <c r="B269" s="113" t="s">
        <v>270</v>
      </c>
      <c r="C269" s="107"/>
      <c r="D269" s="14">
        <f>SUM(D272+D270)</f>
        <v>123113.23</v>
      </c>
      <c r="E269" s="109"/>
    </row>
    <row r="270" spans="1:5" ht="11.25" hidden="1" customHeight="1" x14ac:dyDescent="0.25">
      <c r="A270" s="9" t="s">
        <v>128</v>
      </c>
      <c r="B270" s="113" t="s">
        <v>270</v>
      </c>
      <c r="C270" s="112" t="s">
        <v>129</v>
      </c>
      <c r="D270" s="14">
        <f>D271</f>
        <v>0</v>
      </c>
      <c r="E270" s="157"/>
    </row>
    <row r="271" spans="1:5" ht="11.25" hidden="1" customHeight="1" x14ac:dyDescent="0.25">
      <c r="A271" s="9" t="s">
        <v>130</v>
      </c>
      <c r="B271" s="113" t="s">
        <v>270</v>
      </c>
      <c r="C271" s="112" t="s">
        <v>131</v>
      </c>
      <c r="D271" s="14"/>
      <c r="E271" s="157"/>
    </row>
    <row r="272" spans="1:5" x14ac:dyDescent="0.25">
      <c r="A272" s="9" t="s">
        <v>163</v>
      </c>
      <c r="B272" s="113" t="s">
        <v>270</v>
      </c>
      <c r="C272" s="112" t="s">
        <v>147</v>
      </c>
      <c r="D272" s="14">
        <f>D273</f>
        <v>123113.23</v>
      </c>
    </row>
    <row r="273" spans="1:7" x14ac:dyDescent="0.25">
      <c r="A273" s="122" t="s">
        <v>164</v>
      </c>
      <c r="B273" s="113" t="s">
        <v>270</v>
      </c>
      <c r="C273" s="114">
        <v>240</v>
      </c>
      <c r="D273" s="115">
        <v>123113.23</v>
      </c>
    </row>
    <row r="274" spans="1:7" s="110" customFormat="1" ht="12.75" x14ac:dyDescent="0.2">
      <c r="A274" s="9" t="s">
        <v>163</v>
      </c>
      <c r="B274" s="113" t="s">
        <v>235</v>
      </c>
      <c r="C274" s="107"/>
      <c r="D274" s="14">
        <f>SUM(D275)</f>
        <v>300000</v>
      </c>
      <c r="E274" s="109"/>
    </row>
    <row r="275" spans="1:7" x14ac:dyDescent="0.25">
      <c r="A275" s="9" t="s">
        <v>163</v>
      </c>
      <c r="B275" s="113" t="s">
        <v>235</v>
      </c>
      <c r="C275" s="112" t="s">
        <v>147</v>
      </c>
      <c r="D275" s="14">
        <f>D276</f>
        <v>300000</v>
      </c>
    </row>
    <row r="276" spans="1:7" x14ac:dyDescent="0.25">
      <c r="A276" s="122" t="s">
        <v>164</v>
      </c>
      <c r="B276" s="113" t="s">
        <v>235</v>
      </c>
      <c r="C276" s="114">
        <v>240</v>
      </c>
      <c r="D276" s="115">
        <v>300000</v>
      </c>
    </row>
    <row r="277" spans="1:7" s="110" customFormat="1" ht="51" x14ac:dyDescent="0.2">
      <c r="A277" s="122" t="s">
        <v>272</v>
      </c>
      <c r="B277" s="113" t="s">
        <v>271</v>
      </c>
      <c r="C277" s="107"/>
      <c r="D277" s="14">
        <f>SUM(D280+D278)</f>
        <v>34899.75</v>
      </c>
      <c r="E277" s="109"/>
    </row>
    <row r="278" spans="1:7" ht="11.25" hidden="1" customHeight="1" x14ac:dyDescent="0.25">
      <c r="A278" s="9" t="s">
        <v>128</v>
      </c>
      <c r="B278" s="113" t="s">
        <v>271</v>
      </c>
      <c r="C278" s="112" t="s">
        <v>129</v>
      </c>
      <c r="D278" s="14">
        <f>D279</f>
        <v>0</v>
      </c>
      <c r="E278" s="157"/>
    </row>
    <row r="279" spans="1:7" ht="11.25" hidden="1" customHeight="1" x14ac:dyDescent="0.25">
      <c r="A279" s="9" t="s">
        <v>130</v>
      </c>
      <c r="B279" s="113" t="s">
        <v>271</v>
      </c>
      <c r="C279" s="112" t="s">
        <v>131</v>
      </c>
      <c r="D279" s="14"/>
      <c r="E279" s="157"/>
    </row>
    <row r="280" spans="1:7" x14ac:dyDescent="0.25">
      <c r="A280" s="9" t="s">
        <v>163</v>
      </c>
      <c r="B280" s="113" t="s">
        <v>271</v>
      </c>
      <c r="C280" s="112" t="s">
        <v>147</v>
      </c>
      <c r="D280" s="14">
        <f>D281</f>
        <v>34899.75</v>
      </c>
    </row>
    <row r="281" spans="1:7" x14ac:dyDescent="0.25">
      <c r="A281" s="122" t="s">
        <v>164</v>
      </c>
      <c r="B281" s="113" t="s">
        <v>271</v>
      </c>
      <c r="C281" s="114">
        <v>240</v>
      </c>
      <c r="D281" s="115">
        <v>34899.75</v>
      </c>
    </row>
    <row r="282" spans="1:7" hidden="1" x14ac:dyDescent="0.25">
      <c r="A282" s="9"/>
      <c r="B282" s="113"/>
      <c r="C282" s="112"/>
      <c r="D282" s="14"/>
    </row>
    <row r="283" spans="1:7" s="110" customFormat="1" ht="25.5" hidden="1" x14ac:dyDescent="0.2">
      <c r="A283" s="111" t="s">
        <v>168</v>
      </c>
      <c r="B283" s="113" t="s">
        <v>235</v>
      </c>
      <c r="C283" s="107"/>
      <c r="D283" s="14">
        <f>SUM(D284)</f>
        <v>0</v>
      </c>
      <c r="E283" s="109"/>
    </row>
    <row r="284" spans="1:7" hidden="1" x14ac:dyDescent="0.25">
      <c r="A284" s="111" t="s">
        <v>154</v>
      </c>
      <c r="B284" s="113" t="s">
        <v>235</v>
      </c>
      <c r="C284" s="112" t="s">
        <v>169</v>
      </c>
      <c r="D284" s="14">
        <f>D285</f>
        <v>0</v>
      </c>
    </row>
    <row r="285" spans="1:7" hidden="1" x14ac:dyDescent="0.25">
      <c r="A285" s="122" t="s">
        <v>170</v>
      </c>
      <c r="B285" s="113" t="s">
        <v>235</v>
      </c>
      <c r="C285" s="114">
        <v>880</v>
      </c>
      <c r="D285" s="115"/>
    </row>
    <row r="286" spans="1:7" s="130" customFormat="1" ht="24.75" hidden="1" customHeight="1" x14ac:dyDescent="0.2">
      <c r="A286" s="122" t="s">
        <v>592</v>
      </c>
      <c r="B286" s="113" t="s">
        <v>262</v>
      </c>
      <c r="C286" s="112"/>
      <c r="D286" s="14">
        <f>D287</f>
        <v>0</v>
      </c>
      <c r="E286" s="156"/>
      <c r="F286" s="128" t="s">
        <v>149</v>
      </c>
      <c r="G286" s="129" t="s">
        <v>149</v>
      </c>
    </row>
    <row r="287" spans="1:7" ht="27" hidden="1" customHeight="1" x14ac:dyDescent="0.25">
      <c r="A287" s="9" t="s">
        <v>128</v>
      </c>
      <c r="B287" s="113" t="s">
        <v>262</v>
      </c>
      <c r="C287" s="112" t="s">
        <v>129</v>
      </c>
      <c r="D287" s="14">
        <f>D288</f>
        <v>0</v>
      </c>
      <c r="E287" s="157"/>
    </row>
    <row r="288" spans="1:7" ht="15.75" hidden="1" customHeight="1" x14ac:dyDescent="0.25">
      <c r="A288" s="9" t="s">
        <v>130</v>
      </c>
      <c r="B288" s="113" t="s">
        <v>262</v>
      </c>
      <c r="C288" s="112" t="s">
        <v>131</v>
      </c>
      <c r="D288" s="14"/>
      <c r="E288" s="157"/>
    </row>
    <row r="289" spans="1:5" s="110" customFormat="1" ht="51" hidden="1" x14ac:dyDescent="0.2">
      <c r="A289" s="122" t="s">
        <v>544</v>
      </c>
      <c r="B289" s="113" t="s">
        <v>545</v>
      </c>
      <c r="C289" s="107"/>
      <c r="D289" s="14">
        <f>D290</f>
        <v>0</v>
      </c>
      <c r="E289" s="109"/>
    </row>
    <row r="290" spans="1:5" ht="27" hidden="1" customHeight="1" x14ac:dyDescent="0.25">
      <c r="A290" s="9" t="s">
        <v>128</v>
      </c>
      <c r="B290" s="113" t="s">
        <v>545</v>
      </c>
      <c r="C290" s="112" t="s">
        <v>129</v>
      </c>
      <c r="D290" s="14">
        <f>D291</f>
        <v>0</v>
      </c>
      <c r="E290" s="157"/>
    </row>
    <row r="291" spans="1:5" ht="15.75" hidden="1" customHeight="1" x14ac:dyDescent="0.25">
      <c r="A291" s="9" t="s">
        <v>130</v>
      </c>
      <c r="B291" s="113" t="s">
        <v>545</v>
      </c>
      <c r="C291" s="112" t="s">
        <v>131</v>
      </c>
      <c r="D291" s="14"/>
      <c r="E291" s="157"/>
    </row>
    <row r="292" spans="1:5" s="164" customFormat="1" ht="14.25" x14ac:dyDescent="0.25">
      <c r="A292" s="159" t="s">
        <v>180</v>
      </c>
      <c r="B292" s="160" t="s">
        <v>181</v>
      </c>
      <c r="C292" s="161"/>
      <c r="D292" s="162">
        <f>D293+D319</f>
        <v>559562.5</v>
      </c>
      <c r="E292" s="163"/>
    </row>
    <row r="293" spans="1:5" s="145" customFormat="1" x14ac:dyDescent="0.2">
      <c r="A293" s="165" t="s">
        <v>182</v>
      </c>
      <c r="B293" s="166" t="s">
        <v>183</v>
      </c>
      <c r="C293" s="154"/>
      <c r="D293" s="167">
        <f>D305+D300+D310+D297+D294</f>
        <v>559562.5</v>
      </c>
      <c r="E293" s="168"/>
    </row>
    <row r="294" spans="1:5" s="145" customFormat="1" hidden="1" x14ac:dyDescent="0.2">
      <c r="A294" s="169" t="s">
        <v>192</v>
      </c>
      <c r="B294" s="166" t="s">
        <v>287</v>
      </c>
      <c r="C294" s="154"/>
      <c r="D294" s="143">
        <f>D295</f>
        <v>0</v>
      </c>
      <c r="E294" s="168"/>
    </row>
    <row r="295" spans="1:5" s="145" customFormat="1" hidden="1" x14ac:dyDescent="0.25">
      <c r="A295" s="111" t="s">
        <v>553</v>
      </c>
      <c r="B295" s="166" t="s">
        <v>287</v>
      </c>
      <c r="C295" s="114">
        <v>600</v>
      </c>
      <c r="D295" s="143">
        <f>D296</f>
        <v>0</v>
      </c>
      <c r="E295" s="168"/>
    </row>
    <row r="296" spans="1:5" s="145" customFormat="1" hidden="1" x14ac:dyDescent="0.2">
      <c r="A296" s="11" t="s">
        <v>212</v>
      </c>
      <c r="B296" s="166" t="s">
        <v>287</v>
      </c>
      <c r="C296" s="112" t="s">
        <v>213</v>
      </c>
      <c r="D296" s="143"/>
      <c r="E296" s="144"/>
    </row>
    <row r="297" spans="1:5" s="145" customFormat="1" x14ac:dyDescent="0.2">
      <c r="A297" s="169" t="s">
        <v>242</v>
      </c>
      <c r="B297" s="166" t="s">
        <v>185</v>
      </c>
      <c r="C297" s="154"/>
      <c r="D297" s="143">
        <f>D298</f>
        <v>100000</v>
      </c>
      <c r="E297" s="168"/>
    </row>
    <row r="298" spans="1:5" s="110" customFormat="1" ht="14.25" customHeight="1" x14ac:dyDescent="0.2">
      <c r="A298" s="122" t="s">
        <v>154</v>
      </c>
      <c r="B298" s="166" t="s">
        <v>185</v>
      </c>
      <c r="C298" s="114">
        <v>800</v>
      </c>
      <c r="D298" s="115">
        <f>D299</f>
        <v>100000</v>
      </c>
      <c r="E298" s="109"/>
    </row>
    <row r="299" spans="1:5" x14ac:dyDescent="0.25">
      <c r="A299" s="111" t="s">
        <v>178</v>
      </c>
      <c r="B299" s="166" t="s">
        <v>185</v>
      </c>
      <c r="C299" s="113" t="s">
        <v>179</v>
      </c>
      <c r="D299" s="16">
        <v>100000</v>
      </c>
    </row>
    <row r="300" spans="1:5" s="145" customFormat="1" x14ac:dyDescent="0.2">
      <c r="A300" s="169" t="s">
        <v>296</v>
      </c>
      <c r="B300" s="166" t="s">
        <v>297</v>
      </c>
      <c r="C300" s="154"/>
      <c r="D300" s="167">
        <f>D303+D301</f>
        <v>39650</v>
      </c>
      <c r="E300" s="168"/>
    </row>
    <row r="301" spans="1:5" ht="27" customHeight="1" x14ac:dyDescent="0.25">
      <c r="A301" s="9" t="s">
        <v>128</v>
      </c>
      <c r="B301" s="166" t="s">
        <v>297</v>
      </c>
      <c r="C301" s="112" t="s">
        <v>129</v>
      </c>
      <c r="D301" s="14">
        <f>D302</f>
        <v>39650</v>
      </c>
      <c r="E301" s="157"/>
    </row>
    <row r="302" spans="1:5" ht="15.75" customHeight="1" x14ac:dyDescent="0.25">
      <c r="A302" s="9" t="s">
        <v>130</v>
      </c>
      <c r="B302" s="166" t="s">
        <v>297</v>
      </c>
      <c r="C302" s="112" t="s">
        <v>131</v>
      </c>
      <c r="D302" s="14">
        <v>39650</v>
      </c>
      <c r="E302" s="157"/>
    </row>
    <row r="303" spans="1:5" s="145" customFormat="1" hidden="1" x14ac:dyDescent="0.25">
      <c r="A303" s="13" t="s">
        <v>163</v>
      </c>
      <c r="B303" s="166" t="s">
        <v>297</v>
      </c>
      <c r="C303" s="154" t="s">
        <v>147</v>
      </c>
      <c r="D303" s="167">
        <f>D304</f>
        <v>0</v>
      </c>
      <c r="E303" s="168"/>
    </row>
    <row r="304" spans="1:5" s="145" customFormat="1" hidden="1" x14ac:dyDescent="0.25">
      <c r="A304" s="122" t="s">
        <v>164</v>
      </c>
      <c r="B304" s="166" t="s">
        <v>297</v>
      </c>
      <c r="C304" s="154" t="s">
        <v>276</v>
      </c>
      <c r="D304" s="167"/>
      <c r="E304" s="168"/>
    </row>
    <row r="305" spans="1:5" s="170" customFormat="1" ht="17.25" customHeight="1" x14ac:dyDescent="0.2">
      <c r="A305" s="169" t="s">
        <v>298</v>
      </c>
      <c r="B305" s="166" t="s">
        <v>299</v>
      </c>
      <c r="C305" s="154"/>
      <c r="D305" s="167">
        <f>D306+D308</f>
        <v>16992.86</v>
      </c>
      <c r="E305" s="144"/>
    </row>
    <row r="306" spans="1:5" s="170" customFormat="1" ht="38.25" x14ac:dyDescent="0.25">
      <c r="A306" s="9" t="s">
        <v>128</v>
      </c>
      <c r="B306" s="166" t="s">
        <v>299</v>
      </c>
      <c r="C306" s="112" t="s">
        <v>129</v>
      </c>
      <c r="D306" s="167">
        <f>D307</f>
        <v>16992.86</v>
      </c>
      <c r="E306" s="144"/>
    </row>
    <row r="307" spans="1:5" s="170" customFormat="1" x14ac:dyDescent="0.25">
      <c r="A307" s="9" t="s">
        <v>130</v>
      </c>
      <c r="B307" s="166" t="s">
        <v>299</v>
      </c>
      <c r="C307" s="112" t="s">
        <v>131</v>
      </c>
      <c r="D307" s="167">
        <v>16992.86</v>
      </c>
      <c r="E307" s="144"/>
    </row>
    <row r="308" spans="1:5" s="170" customFormat="1" hidden="1" x14ac:dyDescent="0.25">
      <c r="A308" s="13" t="s">
        <v>163</v>
      </c>
      <c r="B308" s="166" t="s">
        <v>299</v>
      </c>
      <c r="C308" s="154" t="s">
        <v>147</v>
      </c>
      <c r="D308" s="167">
        <f>D309</f>
        <v>0</v>
      </c>
      <c r="E308" s="144"/>
    </row>
    <row r="309" spans="1:5" s="145" customFormat="1" hidden="1" x14ac:dyDescent="0.25">
      <c r="A309" s="122" t="s">
        <v>164</v>
      </c>
      <c r="B309" s="166" t="s">
        <v>297</v>
      </c>
      <c r="C309" s="154" t="s">
        <v>276</v>
      </c>
      <c r="D309" s="167"/>
      <c r="E309" s="168"/>
    </row>
    <row r="310" spans="1:5" s="145" customFormat="1" x14ac:dyDescent="0.2">
      <c r="A310" s="169" t="s">
        <v>192</v>
      </c>
      <c r="B310" s="166" t="s">
        <v>275</v>
      </c>
      <c r="C310" s="154"/>
      <c r="D310" s="167">
        <f>D311+D315+D317+D313</f>
        <v>402919.64</v>
      </c>
      <c r="E310" s="168"/>
    </row>
    <row r="311" spans="1:5" s="145" customFormat="1" x14ac:dyDescent="0.25">
      <c r="A311" s="13" t="s">
        <v>163</v>
      </c>
      <c r="B311" s="166" t="s">
        <v>275</v>
      </c>
      <c r="C311" s="154" t="s">
        <v>147</v>
      </c>
      <c r="D311" s="167">
        <f>D312</f>
        <v>394919.64</v>
      </c>
      <c r="E311" s="168"/>
    </row>
    <row r="312" spans="1:5" s="145" customFormat="1" x14ac:dyDescent="0.25">
      <c r="A312" s="122" t="s">
        <v>164</v>
      </c>
      <c r="B312" s="166" t="s">
        <v>275</v>
      </c>
      <c r="C312" s="154" t="s">
        <v>276</v>
      </c>
      <c r="D312" s="167">
        <v>394919.64</v>
      </c>
      <c r="E312" s="168"/>
    </row>
    <row r="313" spans="1:5" s="145" customFormat="1" hidden="1" x14ac:dyDescent="0.2">
      <c r="A313" s="171" t="s">
        <v>495</v>
      </c>
      <c r="B313" s="166" t="s">
        <v>275</v>
      </c>
      <c r="C313" s="114">
        <v>300</v>
      </c>
      <c r="D313" s="167">
        <f>D314</f>
        <v>0</v>
      </c>
      <c r="E313" s="168"/>
    </row>
    <row r="314" spans="1:5" s="145" customFormat="1" hidden="1" x14ac:dyDescent="0.25">
      <c r="A314" s="111" t="s">
        <v>497</v>
      </c>
      <c r="B314" s="166" t="s">
        <v>275</v>
      </c>
      <c r="C314" s="112" t="s">
        <v>506</v>
      </c>
      <c r="D314" s="167"/>
      <c r="E314" s="144"/>
    </row>
    <row r="315" spans="1:5" s="145" customFormat="1" x14ac:dyDescent="0.25">
      <c r="A315" s="111" t="s">
        <v>553</v>
      </c>
      <c r="B315" s="166" t="s">
        <v>275</v>
      </c>
      <c r="C315" s="114">
        <v>600</v>
      </c>
      <c r="D315" s="167">
        <f>D316</f>
        <v>8000</v>
      </c>
      <c r="E315" s="168"/>
    </row>
    <row r="316" spans="1:5" s="145" customFormat="1" x14ac:dyDescent="0.2">
      <c r="A316" s="11" t="s">
        <v>212</v>
      </c>
      <c r="B316" s="166" t="s">
        <v>275</v>
      </c>
      <c r="C316" s="112" t="s">
        <v>213</v>
      </c>
      <c r="D316" s="167">
        <v>8000</v>
      </c>
      <c r="E316" s="144"/>
    </row>
    <row r="317" spans="1:5" s="145" customFormat="1" hidden="1" x14ac:dyDescent="0.25">
      <c r="A317" s="122" t="s">
        <v>154</v>
      </c>
      <c r="B317" s="166" t="s">
        <v>275</v>
      </c>
      <c r="C317" s="114">
        <v>800</v>
      </c>
      <c r="D317" s="167">
        <f>D318</f>
        <v>0</v>
      </c>
      <c r="E317" s="168"/>
    </row>
    <row r="318" spans="1:5" s="145" customFormat="1" ht="25.5" hidden="1" x14ac:dyDescent="0.25">
      <c r="A318" s="111" t="s">
        <v>278</v>
      </c>
      <c r="B318" s="166" t="s">
        <v>275</v>
      </c>
      <c r="C318" s="112" t="s">
        <v>562</v>
      </c>
      <c r="D318" s="167"/>
      <c r="E318" s="144"/>
    </row>
    <row r="319" spans="1:5" s="145" customFormat="1" ht="51" hidden="1" x14ac:dyDescent="0.25">
      <c r="A319" s="111" t="s">
        <v>488</v>
      </c>
      <c r="B319" s="113" t="s">
        <v>489</v>
      </c>
      <c r="C319" s="154"/>
      <c r="D319" s="167">
        <f>D323+D321</f>
        <v>0</v>
      </c>
      <c r="E319" s="168"/>
    </row>
    <row r="320" spans="1:5" s="145" customFormat="1" hidden="1" x14ac:dyDescent="0.25">
      <c r="A320" s="111" t="s">
        <v>192</v>
      </c>
      <c r="B320" s="113" t="s">
        <v>490</v>
      </c>
      <c r="C320" s="154"/>
      <c r="D320" s="167">
        <f>D324+D322</f>
        <v>0</v>
      </c>
      <c r="E320" s="168"/>
    </row>
    <row r="321" spans="1:5" ht="18.75" hidden="1" customHeight="1" x14ac:dyDescent="0.25">
      <c r="A321" s="13" t="s">
        <v>163</v>
      </c>
      <c r="B321" s="113" t="s">
        <v>490</v>
      </c>
      <c r="C321" s="154" t="s">
        <v>147</v>
      </c>
      <c r="D321" s="14">
        <f>D322</f>
        <v>0</v>
      </c>
      <c r="E321" s="157"/>
    </row>
    <row r="322" spans="1:5" ht="15.75" hidden="1" customHeight="1" x14ac:dyDescent="0.25">
      <c r="A322" s="122" t="s">
        <v>164</v>
      </c>
      <c r="B322" s="113" t="s">
        <v>490</v>
      </c>
      <c r="C322" s="154" t="s">
        <v>276</v>
      </c>
      <c r="D322" s="14"/>
      <c r="E322" s="157"/>
    </row>
    <row r="323" spans="1:5" s="110" customFormat="1" ht="25.5" hidden="1" x14ac:dyDescent="0.2">
      <c r="A323" s="134" t="s">
        <v>236</v>
      </c>
      <c r="B323" s="135" t="s">
        <v>237</v>
      </c>
      <c r="C323" s="135"/>
      <c r="D323" s="172">
        <f>D324</f>
        <v>0</v>
      </c>
      <c r="E323" s="109"/>
    </row>
    <row r="324" spans="1:5" ht="13.5" hidden="1" customHeight="1" x14ac:dyDescent="0.25">
      <c r="A324" s="111" t="s">
        <v>593</v>
      </c>
      <c r="B324" s="113" t="s">
        <v>239</v>
      </c>
      <c r="C324" s="113"/>
      <c r="D324" s="16">
        <f>D329+D326</f>
        <v>0</v>
      </c>
    </row>
    <row r="325" spans="1:5" hidden="1" x14ac:dyDescent="0.25">
      <c r="A325" s="124" t="s">
        <v>495</v>
      </c>
      <c r="B325" s="113" t="s">
        <v>594</v>
      </c>
      <c r="C325" s="112"/>
      <c r="D325" s="14">
        <f>D326</f>
        <v>0</v>
      </c>
    </row>
    <row r="326" spans="1:5" ht="15.75" hidden="1" customHeight="1" x14ac:dyDescent="0.25">
      <c r="A326" s="124" t="s">
        <v>495</v>
      </c>
      <c r="B326" s="113" t="s">
        <v>594</v>
      </c>
      <c r="C326" s="112" t="s">
        <v>496</v>
      </c>
      <c r="D326" s="14">
        <f>D327</f>
        <v>0</v>
      </c>
    </row>
    <row r="327" spans="1:5" ht="15.75" hidden="1" customHeight="1" x14ac:dyDescent="0.25">
      <c r="A327" s="9" t="s">
        <v>497</v>
      </c>
      <c r="B327" s="113" t="s">
        <v>594</v>
      </c>
      <c r="C327" s="112" t="s">
        <v>498</v>
      </c>
      <c r="D327" s="115">
        <f>D328</f>
        <v>0</v>
      </c>
    </row>
    <row r="328" spans="1:5" hidden="1" x14ac:dyDescent="0.25">
      <c r="A328" s="9" t="s">
        <v>505</v>
      </c>
      <c r="B328" s="113" t="s">
        <v>594</v>
      </c>
      <c r="C328" s="112" t="s">
        <v>506</v>
      </c>
      <c r="D328" s="14"/>
    </row>
    <row r="329" spans="1:5" ht="13.5" hidden="1" customHeight="1" x14ac:dyDescent="0.25">
      <c r="A329" s="111" t="s">
        <v>192</v>
      </c>
      <c r="B329" s="113" t="s">
        <v>240</v>
      </c>
      <c r="C329" s="113"/>
      <c r="D329" s="16">
        <f>D330+D336+D333</f>
        <v>0</v>
      </c>
    </row>
    <row r="330" spans="1:5" hidden="1" x14ac:dyDescent="0.25">
      <c r="A330" s="13" t="s">
        <v>163</v>
      </c>
      <c r="B330" s="113" t="s">
        <v>240</v>
      </c>
      <c r="C330" s="112" t="s">
        <v>147</v>
      </c>
      <c r="D330" s="14">
        <f>D331</f>
        <v>0</v>
      </c>
    </row>
    <row r="331" spans="1:5" hidden="1" x14ac:dyDescent="0.25">
      <c r="A331" s="122" t="s">
        <v>164</v>
      </c>
      <c r="B331" s="113" t="s">
        <v>240</v>
      </c>
      <c r="C331" s="114">
        <v>240</v>
      </c>
      <c r="D331" s="115"/>
    </row>
    <row r="332" spans="1:5" hidden="1" x14ac:dyDescent="0.25">
      <c r="A332" s="10"/>
      <c r="B332" s="113"/>
      <c r="C332" s="112"/>
      <c r="D332" s="14"/>
    </row>
    <row r="333" spans="1:5" ht="15.75" hidden="1" customHeight="1" x14ac:dyDescent="0.25">
      <c r="A333" s="124" t="s">
        <v>495</v>
      </c>
      <c r="B333" s="113" t="s">
        <v>240</v>
      </c>
      <c r="C333" s="112" t="s">
        <v>496</v>
      </c>
      <c r="D333" s="14">
        <f>D334</f>
        <v>0</v>
      </c>
    </row>
    <row r="334" spans="1:5" ht="15.75" hidden="1" customHeight="1" x14ac:dyDescent="0.25">
      <c r="A334" s="9" t="s">
        <v>497</v>
      </c>
      <c r="B334" s="113" t="s">
        <v>240</v>
      </c>
      <c r="C334" s="112" t="s">
        <v>498</v>
      </c>
      <c r="D334" s="115">
        <f>D335</f>
        <v>0</v>
      </c>
    </row>
    <row r="335" spans="1:5" hidden="1" x14ac:dyDescent="0.25">
      <c r="A335" s="9" t="s">
        <v>505</v>
      </c>
      <c r="B335" s="113" t="s">
        <v>240</v>
      </c>
      <c r="C335" s="112" t="s">
        <v>506</v>
      </c>
      <c r="D335" s="14"/>
    </row>
    <row r="336" spans="1:5" ht="26.25" hidden="1" x14ac:dyDescent="0.25">
      <c r="A336" s="11" t="s">
        <v>241</v>
      </c>
      <c r="B336" s="113" t="s">
        <v>240</v>
      </c>
      <c r="C336" s="112" t="s">
        <v>211</v>
      </c>
      <c r="D336" s="14">
        <f>D337</f>
        <v>0</v>
      </c>
    </row>
    <row r="337" spans="1:5" hidden="1" x14ac:dyDescent="0.25">
      <c r="A337" s="11" t="s">
        <v>212</v>
      </c>
      <c r="B337" s="113" t="s">
        <v>240</v>
      </c>
      <c r="C337" s="112" t="s">
        <v>213</v>
      </c>
      <c r="D337" s="115"/>
    </row>
    <row r="338" spans="1:5" hidden="1" x14ac:dyDescent="0.25">
      <c r="A338" s="11"/>
      <c r="B338" s="113"/>
      <c r="C338" s="112"/>
      <c r="D338" s="14"/>
    </row>
    <row r="339" spans="1:5" s="110" customFormat="1" ht="12.75" x14ac:dyDescent="0.2">
      <c r="A339" s="134" t="s">
        <v>243</v>
      </c>
      <c r="B339" s="135" t="s">
        <v>244</v>
      </c>
      <c r="C339" s="135"/>
      <c r="D339" s="172">
        <f>D340</f>
        <v>100000</v>
      </c>
      <c r="E339" s="109"/>
    </row>
    <row r="340" spans="1:5" ht="24" customHeight="1" x14ac:dyDescent="0.25">
      <c r="A340" s="111" t="s">
        <v>238</v>
      </c>
      <c r="B340" s="113" t="s">
        <v>245</v>
      </c>
      <c r="C340" s="113"/>
      <c r="D340" s="16">
        <f>D341+D354+D351+D359+D346</f>
        <v>100000</v>
      </c>
    </row>
    <row r="341" spans="1:5" ht="13.5" hidden="1" customHeight="1" x14ac:dyDescent="0.25">
      <c r="A341" s="37" t="s">
        <v>405</v>
      </c>
      <c r="B341" s="113" t="s">
        <v>406</v>
      </c>
      <c r="C341" s="113"/>
      <c r="D341" s="16">
        <f>D342+D349+D344</f>
        <v>0</v>
      </c>
    </row>
    <row r="342" spans="1:5" hidden="1" x14ac:dyDescent="0.25">
      <c r="A342" s="13" t="s">
        <v>163</v>
      </c>
      <c r="B342" s="113" t="s">
        <v>406</v>
      </c>
      <c r="C342" s="112" t="s">
        <v>147</v>
      </c>
      <c r="D342" s="14">
        <f>D343</f>
        <v>0</v>
      </c>
    </row>
    <row r="343" spans="1:5" hidden="1" x14ac:dyDescent="0.25">
      <c r="A343" s="122" t="s">
        <v>164</v>
      </c>
      <c r="B343" s="113" t="s">
        <v>406</v>
      </c>
      <c r="C343" s="114">
        <v>240</v>
      </c>
      <c r="D343" s="115"/>
    </row>
    <row r="344" spans="1:5" hidden="1" x14ac:dyDescent="0.25">
      <c r="A344" s="111" t="s">
        <v>553</v>
      </c>
      <c r="B344" s="113" t="s">
        <v>406</v>
      </c>
      <c r="C344" s="114">
        <v>600</v>
      </c>
      <c r="D344" s="14">
        <f>D345</f>
        <v>0</v>
      </c>
    </row>
    <row r="345" spans="1:5" hidden="1" x14ac:dyDescent="0.25">
      <c r="A345" s="11" t="s">
        <v>212</v>
      </c>
      <c r="B345" s="113" t="s">
        <v>406</v>
      </c>
      <c r="C345" s="112" t="s">
        <v>213</v>
      </c>
      <c r="D345" s="115"/>
    </row>
    <row r="346" spans="1:5" ht="13.5" hidden="1" customHeight="1" x14ac:dyDescent="0.25">
      <c r="A346" s="37" t="s">
        <v>407</v>
      </c>
      <c r="B346" s="113" t="s">
        <v>408</v>
      </c>
      <c r="C346" s="113"/>
      <c r="D346" s="16">
        <f>D347</f>
        <v>0</v>
      </c>
    </row>
    <row r="347" spans="1:5" hidden="1" x14ac:dyDescent="0.25">
      <c r="A347" s="111" t="s">
        <v>553</v>
      </c>
      <c r="B347" s="113" t="s">
        <v>408</v>
      </c>
      <c r="C347" s="114">
        <v>600</v>
      </c>
      <c r="D347" s="14">
        <f>D348</f>
        <v>0</v>
      </c>
    </row>
    <row r="348" spans="1:5" hidden="1" x14ac:dyDescent="0.25">
      <c r="A348" s="11" t="s">
        <v>212</v>
      </c>
      <c r="B348" s="113" t="s">
        <v>408</v>
      </c>
      <c r="C348" s="112" t="s">
        <v>213</v>
      </c>
      <c r="D348" s="115"/>
    </row>
    <row r="349" spans="1:5" s="145" customFormat="1" ht="20.25" hidden="1" customHeight="1" x14ac:dyDescent="0.2">
      <c r="A349" s="11" t="s">
        <v>241</v>
      </c>
      <c r="B349" s="113" t="s">
        <v>246</v>
      </c>
      <c r="C349" s="114">
        <v>600</v>
      </c>
      <c r="D349" s="167">
        <f>D350</f>
        <v>0</v>
      </c>
      <c r="E349" s="168"/>
    </row>
    <row r="350" spans="1:5" s="145" customFormat="1" hidden="1" x14ac:dyDescent="0.2">
      <c r="A350" s="11" t="s">
        <v>212</v>
      </c>
      <c r="B350" s="113" t="s">
        <v>246</v>
      </c>
      <c r="C350" s="112" t="s">
        <v>213</v>
      </c>
      <c r="D350" s="167"/>
      <c r="E350" s="144"/>
    </row>
    <row r="351" spans="1:5" s="145" customFormat="1" x14ac:dyDescent="0.2">
      <c r="A351" s="169" t="s">
        <v>192</v>
      </c>
      <c r="B351" s="166" t="s">
        <v>246</v>
      </c>
      <c r="C351" s="154"/>
      <c r="D351" s="143">
        <f>D352</f>
        <v>100000</v>
      </c>
      <c r="E351" s="168"/>
    </row>
    <row r="352" spans="1:5" s="145" customFormat="1" x14ac:dyDescent="0.25">
      <c r="A352" s="13" t="s">
        <v>163</v>
      </c>
      <c r="B352" s="166" t="s">
        <v>246</v>
      </c>
      <c r="C352" s="154" t="s">
        <v>147</v>
      </c>
      <c r="D352" s="143">
        <f>D353</f>
        <v>100000</v>
      </c>
      <c r="E352" s="168"/>
    </row>
    <row r="353" spans="1:5" s="145" customFormat="1" x14ac:dyDescent="0.25">
      <c r="A353" s="122" t="s">
        <v>164</v>
      </c>
      <c r="B353" s="166" t="s">
        <v>246</v>
      </c>
      <c r="C353" s="154" t="s">
        <v>276</v>
      </c>
      <c r="D353" s="143">
        <v>100000</v>
      </c>
      <c r="E353" s="168"/>
    </row>
    <row r="354" spans="1:5" ht="13.5" hidden="1" customHeight="1" x14ac:dyDescent="0.25">
      <c r="A354" s="37" t="s">
        <v>405</v>
      </c>
      <c r="B354" s="113" t="s">
        <v>409</v>
      </c>
      <c r="C354" s="113"/>
      <c r="D354" s="16">
        <f>D355+D357</f>
        <v>0</v>
      </c>
    </row>
    <row r="355" spans="1:5" hidden="1" x14ac:dyDescent="0.25">
      <c r="A355" s="13" t="s">
        <v>163</v>
      </c>
      <c r="B355" s="113" t="s">
        <v>409</v>
      </c>
      <c r="C355" s="112" t="s">
        <v>147</v>
      </c>
      <c r="D355" s="14">
        <f>D356</f>
        <v>0</v>
      </c>
    </row>
    <row r="356" spans="1:5" hidden="1" x14ac:dyDescent="0.25">
      <c r="A356" s="122" t="s">
        <v>164</v>
      </c>
      <c r="B356" s="113" t="s">
        <v>409</v>
      </c>
      <c r="C356" s="114">
        <v>240</v>
      </c>
      <c r="D356" s="115"/>
    </row>
    <row r="357" spans="1:5" hidden="1" x14ac:dyDescent="0.25">
      <c r="A357" s="111" t="s">
        <v>553</v>
      </c>
      <c r="B357" s="113" t="s">
        <v>409</v>
      </c>
      <c r="C357" s="114">
        <v>600</v>
      </c>
      <c r="D357" s="14">
        <f>D358</f>
        <v>0</v>
      </c>
    </row>
    <row r="358" spans="1:5" hidden="1" x14ac:dyDescent="0.25">
      <c r="A358" s="11" t="s">
        <v>212</v>
      </c>
      <c r="B358" s="113" t="s">
        <v>409</v>
      </c>
      <c r="C358" s="112" t="s">
        <v>213</v>
      </c>
      <c r="D358" s="115"/>
    </row>
    <row r="359" spans="1:5" ht="13.5" hidden="1" customHeight="1" x14ac:dyDescent="0.25">
      <c r="A359" s="37" t="s">
        <v>407</v>
      </c>
      <c r="B359" s="113" t="s">
        <v>410</v>
      </c>
      <c r="C359" s="113"/>
      <c r="D359" s="16">
        <f>D360</f>
        <v>0</v>
      </c>
    </row>
    <row r="360" spans="1:5" hidden="1" x14ac:dyDescent="0.25">
      <c r="A360" s="111" t="s">
        <v>553</v>
      </c>
      <c r="B360" s="113" t="s">
        <v>410</v>
      </c>
      <c r="C360" s="114">
        <v>600</v>
      </c>
      <c r="D360" s="14">
        <f>D361</f>
        <v>0</v>
      </c>
    </row>
    <row r="361" spans="1:5" hidden="1" x14ac:dyDescent="0.25">
      <c r="A361" s="11" t="s">
        <v>212</v>
      </c>
      <c r="B361" s="113" t="s">
        <v>410</v>
      </c>
      <c r="C361" s="112" t="s">
        <v>213</v>
      </c>
      <c r="D361" s="115"/>
    </row>
    <row r="362" spans="1:5" s="110" customFormat="1" ht="25.5" x14ac:dyDescent="0.2">
      <c r="A362" s="134" t="s">
        <v>373</v>
      </c>
      <c r="B362" s="135" t="s">
        <v>316</v>
      </c>
      <c r="C362" s="135"/>
      <c r="D362" s="172">
        <f>D363+D445+D454+D463+D388</f>
        <v>13299439.790000001</v>
      </c>
      <c r="E362" s="109"/>
    </row>
    <row r="363" spans="1:5" x14ac:dyDescent="0.25">
      <c r="A363" s="111" t="s">
        <v>317</v>
      </c>
      <c r="B363" s="113" t="s">
        <v>319</v>
      </c>
      <c r="C363" s="112"/>
      <c r="D363" s="14">
        <f>D367+D376+D391+D364+D370+D373</f>
        <v>11396284.470000001</v>
      </c>
    </row>
    <row r="364" spans="1:5" ht="18" hidden="1" customHeight="1" x14ac:dyDescent="0.25">
      <c r="A364" s="111" t="s">
        <v>553</v>
      </c>
      <c r="B364" s="113" t="s">
        <v>413</v>
      </c>
      <c r="C364" s="112"/>
      <c r="D364" s="14">
        <f>D365</f>
        <v>0</v>
      </c>
    </row>
    <row r="365" spans="1:5" ht="18" hidden="1" customHeight="1" x14ac:dyDescent="0.25">
      <c r="A365" s="11" t="s">
        <v>241</v>
      </c>
      <c r="B365" s="113" t="s">
        <v>413</v>
      </c>
      <c r="C365" s="112" t="s">
        <v>211</v>
      </c>
      <c r="D365" s="14">
        <f>D366</f>
        <v>0</v>
      </c>
    </row>
    <row r="366" spans="1:5" hidden="1" x14ac:dyDescent="0.25">
      <c r="A366" s="11" t="s">
        <v>212</v>
      </c>
      <c r="B366" s="113" t="s">
        <v>413</v>
      </c>
      <c r="C366" s="112" t="s">
        <v>213</v>
      </c>
      <c r="D366" s="115"/>
    </row>
    <row r="367" spans="1:5" ht="25.5" hidden="1" x14ac:dyDescent="0.25">
      <c r="A367" s="111" t="s">
        <v>453</v>
      </c>
      <c r="B367" s="113" t="s">
        <v>595</v>
      </c>
      <c r="C367" s="112"/>
      <c r="D367" s="14">
        <f>D368</f>
        <v>0</v>
      </c>
    </row>
    <row r="368" spans="1:5" ht="18" hidden="1" customHeight="1" x14ac:dyDescent="0.25">
      <c r="A368" s="111" t="s">
        <v>163</v>
      </c>
      <c r="B368" s="113" t="s">
        <v>595</v>
      </c>
      <c r="C368" s="112" t="s">
        <v>147</v>
      </c>
      <c r="D368" s="14">
        <f>D369</f>
        <v>0</v>
      </c>
      <c r="E368" s="157"/>
    </row>
    <row r="369" spans="1:5" ht="14.25" hidden="1" customHeight="1" x14ac:dyDescent="0.25">
      <c r="A369" s="122" t="s">
        <v>164</v>
      </c>
      <c r="B369" s="113" t="s">
        <v>595</v>
      </c>
      <c r="C369" s="112" t="s">
        <v>276</v>
      </c>
      <c r="D369" s="14"/>
      <c r="E369" s="157"/>
    </row>
    <row r="370" spans="1:5" hidden="1" x14ac:dyDescent="0.25">
      <c r="A370" s="111" t="s">
        <v>320</v>
      </c>
      <c r="B370" s="113" t="s">
        <v>313</v>
      </c>
      <c r="C370" s="112"/>
      <c r="D370" s="14">
        <f>D371</f>
        <v>0</v>
      </c>
    </row>
    <row r="371" spans="1:5" ht="18" hidden="1" customHeight="1" x14ac:dyDescent="0.25">
      <c r="A371" s="11" t="s">
        <v>241</v>
      </c>
      <c r="B371" s="113" t="s">
        <v>313</v>
      </c>
      <c r="C371" s="112" t="s">
        <v>211</v>
      </c>
      <c r="D371" s="14">
        <f>D372</f>
        <v>0</v>
      </c>
      <c r="E371" s="157"/>
    </row>
    <row r="372" spans="1:5" ht="14.25" hidden="1" customHeight="1" x14ac:dyDescent="0.25">
      <c r="A372" s="11" t="s">
        <v>212</v>
      </c>
      <c r="B372" s="113" t="s">
        <v>313</v>
      </c>
      <c r="C372" s="112" t="s">
        <v>213</v>
      </c>
      <c r="D372" s="14"/>
      <c r="E372" s="157"/>
    </row>
    <row r="373" spans="1:5" ht="25.5" hidden="1" x14ac:dyDescent="0.25">
      <c r="A373" s="111" t="s">
        <v>414</v>
      </c>
      <c r="B373" s="113" t="s">
        <v>415</v>
      </c>
      <c r="C373" s="112"/>
      <c r="D373" s="14">
        <f>D374</f>
        <v>0</v>
      </c>
    </row>
    <row r="374" spans="1:5" ht="18" hidden="1" customHeight="1" x14ac:dyDescent="0.25">
      <c r="A374" s="111" t="s">
        <v>163</v>
      </c>
      <c r="B374" s="113" t="s">
        <v>415</v>
      </c>
      <c r="C374" s="112" t="s">
        <v>147</v>
      </c>
      <c r="D374" s="14">
        <f>D375</f>
        <v>0</v>
      </c>
      <c r="E374" s="157"/>
    </row>
    <row r="375" spans="1:5" ht="14.25" hidden="1" customHeight="1" x14ac:dyDescent="0.25">
      <c r="A375" s="122" t="s">
        <v>164</v>
      </c>
      <c r="B375" s="113" t="s">
        <v>415</v>
      </c>
      <c r="C375" s="112" t="s">
        <v>276</v>
      </c>
      <c r="D375" s="14"/>
      <c r="E375" s="157"/>
    </row>
    <row r="376" spans="1:5" x14ac:dyDescent="0.25">
      <c r="A376" s="111" t="s">
        <v>192</v>
      </c>
      <c r="B376" s="113" t="s">
        <v>318</v>
      </c>
      <c r="C376" s="112"/>
      <c r="D376" s="14">
        <f>D379+D377+D383+D381</f>
        <v>11396284.470000001</v>
      </c>
    </row>
    <row r="377" spans="1:5" ht="27" hidden="1" customHeight="1" x14ac:dyDescent="0.25">
      <c r="A377" s="9" t="s">
        <v>128</v>
      </c>
      <c r="B377" s="113" t="s">
        <v>318</v>
      </c>
      <c r="C377" s="112" t="s">
        <v>129</v>
      </c>
      <c r="D377" s="14">
        <f>D378</f>
        <v>0</v>
      </c>
      <c r="E377" s="157"/>
    </row>
    <row r="378" spans="1:5" ht="15.75" hidden="1" customHeight="1" x14ac:dyDescent="0.25">
      <c r="A378" s="9" t="s">
        <v>130</v>
      </c>
      <c r="B378" s="113" t="s">
        <v>318</v>
      </c>
      <c r="C378" s="112" t="s">
        <v>131</v>
      </c>
      <c r="D378" s="14"/>
      <c r="E378" s="157"/>
    </row>
    <row r="379" spans="1:5" ht="14.25" customHeight="1" x14ac:dyDescent="0.25">
      <c r="A379" s="9" t="s">
        <v>163</v>
      </c>
      <c r="B379" s="113" t="s">
        <v>318</v>
      </c>
      <c r="C379" s="112" t="s">
        <v>147</v>
      </c>
      <c r="D379" s="14">
        <f>D380</f>
        <v>11396284.470000001</v>
      </c>
    </row>
    <row r="380" spans="1:5" x14ac:dyDescent="0.25">
      <c r="A380" s="122" t="s">
        <v>164</v>
      </c>
      <c r="B380" s="113" t="s">
        <v>318</v>
      </c>
      <c r="C380" s="114">
        <v>240</v>
      </c>
      <c r="D380" s="115">
        <v>11396284.470000001</v>
      </c>
    </row>
    <row r="381" spans="1:5" hidden="1" x14ac:dyDescent="0.25">
      <c r="A381" s="122" t="s">
        <v>220</v>
      </c>
      <c r="B381" s="113" t="s">
        <v>318</v>
      </c>
      <c r="C381" s="114">
        <v>500</v>
      </c>
      <c r="D381" s="115">
        <f>D382</f>
        <v>0</v>
      </c>
    </row>
    <row r="382" spans="1:5" hidden="1" x14ac:dyDescent="0.25">
      <c r="A382" s="122" t="s">
        <v>222</v>
      </c>
      <c r="B382" s="113" t="s">
        <v>318</v>
      </c>
      <c r="C382" s="112" t="s">
        <v>394</v>
      </c>
      <c r="D382" s="14"/>
    </row>
    <row r="383" spans="1:5" ht="18" hidden="1" customHeight="1" x14ac:dyDescent="0.25">
      <c r="A383" s="11" t="s">
        <v>241</v>
      </c>
      <c r="B383" s="113" t="s">
        <v>318</v>
      </c>
      <c r="C383" s="112" t="s">
        <v>211</v>
      </c>
      <c r="D383" s="14">
        <f>D384</f>
        <v>0</v>
      </c>
    </row>
    <row r="384" spans="1:5" hidden="1" x14ac:dyDescent="0.25">
      <c r="A384" s="11" t="s">
        <v>212</v>
      </c>
      <c r="B384" s="113" t="s">
        <v>318</v>
      </c>
      <c r="C384" s="112" t="s">
        <v>213</v>
      </c>
      <c r="D384" s="115"/>
    </row>
    <row r="385" spans="1:5" x14ac:dyDescent="0.25">
      <c r="A385" s="111" t="s">
        <v>441</v>
      </c>
      <c r="B385" s="113" t="s">
        <v>442</v>
      </c>
      <c r="C385" s="112"/>
      <c r="D385" s="14">
        <f>D389+D386+D392</f>
        <v>1903155.32</v>
      </c>
    </row>
    <row r="386" spans="1:5" ht="27" hidden="1" customHeight="1" x14ac:dyDescent="0.25">
      <c r="A386" s="111" t="s">
        <v>443</v>
      </c>
      <c r="B386" s="113" t="s">
        <v>419</v>
      </c>
      <c r="C386" s="112" t="s">
        <v>129</v>
      </c>
      <c r="D386" s="14">
        <f>D387</f>
        <v>0</v>
      </c>
      <c r="E386" s="157"/>
    </row>
    <row r="387" spans="1:5" ht="15.75" hidden="1" customHeight="1" x14ac:dyDescent="0.25">
      <c r="A387" s="9" t="s">
        <v>130</v>
      </c>
      <c r="B387" s="113" t="s">
        <v>419</v>
      </c>
      <c r="C387" s="112" t="s">
        <v>131</v>
      </c>
      <c r="D387" s="14"/>
      <c r="E387" s="157"/>
    </row>
    <row r="388" spans="1:5" ht="17.25" customHeight="1" x14ac:dyDescent="0.25">
      <c r="A388" s="111" t="s">
        <v>443</v>
      </c>
      <c r="B388" s="113" t="s">
        <v>444</v>
      </c>
      <c r="C388" s="112"/>
      <c r="D388" s="14">
        <f>D389</f>
        <v>1903155.32</v>
      </c>
      <c r="E388" s="157"/>
    </row>
    <row r="389" spans="1:5" ht="14.25" customHeight="1" x14ac:dyDescent="0.25">
      <c r="A389" s="9" t="s">
        <v>163</v>
      </c>
      <c r="B389" s="113" t="s">
        <v>444</v>
      </c>
      <c r="C389" s="112" t="s">
        <v>147</v>
      </c>
      <c r="D389" s="14">
        <f>D390</f>
        <v>1903155.32</v>
      </c>
    </row>
    <row r="390" spans="1:5" x14ac:dyDescent="0.25">
      <c r="A390" s="122" t="s">
        <v>164</v>
      </c>
      <c r="B390" s="113" t="s">
        <v>444</v>
      </c>
      <c r="C390" s="114">
        <v>240</v>
      </c>
      <c r="D390" s="115">
        <v>1903155.32</v>
      </c>
    </row>
    <row r="391" spans="1:5" ht="25.5" hidden="1" x14ac:dyDescent="0.25">
      <c r="A391" s="111" t="s">
        <v>418</v>
      </c>
      <c r="B391" s="113" t="s">
        <v>419</v>
      </c>
      <c r="C391" s="112"/>
      <c r="D391" s="14">
        <f>D394+D392+D397</f>
        <v>0</v>
      </c>
    </row>
    <row r="392" spans="1:5" ht="27" hidden="1" customHeight="1" x14ac:dyDescent="0.25">
      <c r="A392" s="9" t="s">
        <v>128</v>
      </c>
      <c r="B392" s="113" t="s">
        <v>419</v>
      </c>
      <c r="C392" s="112" t="s">
        <v>129</v>
      </c>
      <c r="D392" s="14">
        <f>D393</f>
        <v>0</v>
      </c>
      <c r="E392" s="157"/>
    </row>
    <row r="393" spans="1:5" ht="15.75" hidden="1" customHeight="1" x14ac:dyDescent="0.25">
      <c r="A393" s="9" t="s">
        <v>130</v>
      </c>
      <c r="B393" s="113" t="s">
        <v>419</v>
      </c>
      <c r="C393" s="112" t="s">
        <v>131</v>
      </c>
      <c r="D393" s="14"/>
      <c r="E393" s="157"/>
    </row>
    <row r="394" spans="1:5" ht="14.25" hidden="1" customHeight="1" x14ac:dyDescent="0.25">
      <c r="A394" s="9" t="s">
        <v>163</v>
      </c>
      <c r="B394" s="113" t="s">
        <v>419</v>
      </c>
      <c r="C394" s="112" t="s">
        <v>147</v>
      </c>
      <c r="D394" s="14">
        <f>D395</f>
        <v>0</v>
      </c>
    </row>
    <row r="395" spans="1:5" hidden="1" x14ac:dyDescent="0.25">
      <c r="A395" s="122" t="s">
        <v>164</v>
      </c>
      <c r="B395" s="113" t="s">
        <v>419</v>
      </c>
      <c r="C395" s="114">
        <v>240</v>
      </c>
      <c r="D395" s="115"/>
    </row>
    <row r="396" spans="1:5" hidden="1" x14ac:dyDescent="0.25">
      <c r="A396" s="11" t="s">
        <v>218</v>
      </c>
      <c r="B396" s="113" t="s">
        <v>419</v>
      </c>
      <c r="C396" s="112" t="s">
        <v>219</v>
      </c>
      <c r="D396" s="14"/>
    </row>
    <row r="397" spans="1:5" s="110" customFormat="1" ht="25.5" hidden="1" x14ac:dyDescent="0.2">
      <c r="A397" s="122" t="s">
        <v>374</v>
      </c>
      <c r="B397" s="135" t="s">
        <v>375</v>
      </c>
      <c r="C397" s="135"/>
      <c r="D397" s="172">
        <f>D398+D402+D410+D406</f>
        <v>0</v>
      </c>
      <c r="E397" s="109"/>
    </row>
    <row r="398" spans="1:5" ht="29.25" hidden="1" customHeight="1" x14ac:dyDescent="0.25">
      <c r="A398" s="122" t="s">
        <v>596</v>
      </c>
      <c r="B398" s="112" t="s">
        <v>597</v>
      </c>
      <c r="C398" s="113"/>
      <c r="D398" s="16">
        <f>D399</f>
        <v>0</v>
      </c>
    </row>
    <row r="399" spans="1:5" hidden="1" x14ac:dyDescent="0.25">
      <c r="A399" s="122" t="s">
        <v>164</v>
      </c>
      <c r="B399" s="112" t="s">
        <v>597</v>
      </c>
      <c r="C399" s="114">
        <v>240</v>
      </c>
      <c r="D399" s="14">
        <f>D400</f>
        <v>0</v>
      </c>
    </row>
    <row r="400" spans="1:5" hidden="1" x14ac:dyDescent="0.25">
      <c r="A400" s="9" t="s">
        <v>203</v>
      </c>
      <c r="B400" s="112" t="s">
        <v>597</v>
      </c>
      <c r="C400" s="112" t="s">
        <v>153</v>
      </c>
      <c r="D400" s="115"/>
    </row>
    <row r="401" spans="1:7" hidden="1" x14ac:dyDescent="0.25">
      <c r="A401" s="9"/>
      <c r="B401" s="112"/>
      <c r="C401" s="112"/>
      <c r="D401" s="14"/>
    </row>
    <row r="402" spans="1:7" ht="43.5" hidden="1" customHeight="1" x14ac:dyDescent="0.25">
      <c r="A402" s="122" t="s">
        <v>378</v>
      </c>
      <c r="B402" s="112" t="s">
        <v>379</v>
      </c>
      <c r="C402" s="112"/>
      <c r="D402" s="14">
        <f>D403</f>
        <v>0</v>
      </c>
      <c r="E402" s="157"/>
    </row>
    <row r="403" spans="1:7" ht="15.75" hidden="1" customHeight="1" x14ac:dyDescent="0.25">
      <c r="A403" s="122" t="s">
        <v>380</v>
      </c>
      <c r="B403" s="112" t="s">
        <v>379</v>
      </c>
      <c r="C403" s="112" t="s">
        <v>598</v>
      </c>
      <c r="D403" s="14">
        <f>D404</f>
        <v>0</v>
      </c>
      <c r="E403" s="157"/>
    </row>
    <row r="404" spans="1:7" ht="12.75" hidden="1" customHeight="1" x14ac:dyDescent="0.25">
      <c r="A404" s="122" t="s">
        <v>359</v>
      </c>
      <c r="B404" s="112" t="s">
        <v>379</v>
      </c>
      <c r="C404" s="112" t="s">
        <v>599</v>
      </c>
      <c r="D404" s="14"/>
      <c r="E404" s="157"/>
    </row>
    <row r="405" spans="1:7" ht="27" hidden="1" customHeight="1" x14ac:dyDescent="0.25">
      <c r="A405" s="9" t="s">
        <v>381</v>
      </c>
      <c r="B405" s="112" t="s">
        <v>379</v>
      </c>
      <c r="C405" s="112" t="s">
        <v>382</v>
      </c>
      <c r="D405" s="14">
        <v>869723.61</v>
      </c>
      <c r="E405" s="157"/>
    </row>
    <row r="406" spans="1:7" ht="27" hidden="1" customHeight="1" x14ac:dyDescent="0.25">
      <c r="A406" s="122" t="s">
        <v>600</v>
      </c>
      <c r="B406" s="112" t="s">
        <v>384</v>
      </c>
      <c r="C406" s="112"/>
      <c r="D406" s="14">
        <f>D407</f>
        <v>0</v>
      </c>
      <c r="E406" s="157"/>
    </row>
    <row r="407" spans="1:7" ht="15.75" hidden="1" customHeight="1" x14ac:dyDescent="0.25">
      <c r="A407" s="122" t="s">
        <v>380</v>
      </c>
      <c r="B407" s="112" t="s">
        <v>384</v>
      </c>
      <c r="C407" s="112" t="s">
        <v>598</v>
      </c>
      <c r="D407" s="14">
        <f>D408</f>
        <v>0</v>
      </c>
      <c r="E407" s="157"/>
    </row>
    <row r="408" spans="1:7" ht="12.75" hidden="1" customHeight="1" x14ac:dyDescent="0.25">
      <c r="A408" s="122" t="s">
        <v>359</v>
      </c>
      <c r="B408" s="112" t="s">
        <v>384</v>
      </c>
      <c r="C408" s="112" t="s">
        <v>599</v>
      </c>
      <c r="D408" s="14"/>
      <c r="E408" s="157"/>
    </row>
    <row r="409" spans="1:7" ht="27" hidden="1" customHeight="1" x14ac:dyDescent="0.25">
      <c r="A409" s="122" t="s">
        <v>601</v>
      </c>
      <c r="B409" s="113" t="s">
        <v>377</v>
      </c>
      <c r="C409" s="112"/>
      <c r="D409" s="14">
        <f>D410</f>
        <v>0</v>
      </c>
      <c r="E409" s="157"/>
    </row>
    <row r="410" spans="1:7" ht="58.5" hidden="1" customHeight="1" x14ac:dyDescent="0.25">
      <c r="A410" s="122" t="s">
        <v>385</v>
      </c>
      <c r="B410" s="113" t="s">
        <v>387</v>
      </c>
      <c r="C410" s="112"/>
      <c r="D410" s="14">
        <f>D411+D414</f>
        <v>0</v>
      </c>
      <c r="E410" s="157"/>
    </row>
    <row r="411" spans="1:7" ht="15.75" hidden="1" customHeight="1" x14ac:dyDescent="0.25">
      <c r="A411" s="122" t="s">
        <v>380</v>
      </c>
      <c r="B411" s="113" t="s">
        <v>387</v>
      </c>
      <c r="C411" s="112" t="s">
        <v>598</v>
      </c>
      <c r="D411" s="14">
        <f>D412</f>
        <v>0</v>
      </c>
      <c r="E411" s="157"/>
    </row>
    <row r="412" spans="1:7" ht="12.75" hidden="1" customHeight="1" x14ac:dyDescent="0.25">
      <c r="A412" s="122" t="s">
        <v>359</v>
      </c>
      <c r="B412" s="113" t="s">
        <v>387</v>
      </c>
      <c r="C412" s="112" t="s">
        <v>599</v>
      </c>
      <c r="D412" s="14"/>
      <c r="E412" s="157"/>
    </row>
    <row r="413" spans="1:7" ht="27" hidden="1" customHeight="1" x14ac:dyDescent="0.25">
      <c r="A413" s="9" t="s">
        <v>381</v>
      </c>
      <c r="B413" s="113" t="s">
        <v>387</v>
      </c>
      <c r="C413" s="112" t="s">
        <v>382</v>
      </c>
      <c r="D413" s="14">
        <f>500000-293000</f>
        <v>207000</v>
      </c>
      <c r="E413" s="157"/>
    </row>
    <row r="414" spans="1:7" hidden="1" x14ac:dyDescent="0.25">
      <c r="A414" s="9" t="s">
        <v>163</v>
      </c>
      <c r="B414" s="113" t="s">
        <v>386</v>
      </c>
      <c r="C414" s="112" t="s">
        <v>147</v>
      </c>
      <c r="D414" s="108">
        <f>D415</f>
        <v>0</v>
      </c>
    </row>
    <row r="415" spans="1:7" s="130" customFormat="1" ht="34.5" hidden="1" customHeight="1" x14ac:dyDescent="0.2">
      <c r="A415" s="122" t="s">
        <v>164</v>
      </c>
      <c r="B415" s="113" t="s">
        <v>386</v>
      </c>
      <c r="C415" s="114">
        <v>240</v>
      </c>
      <c r="D415" s="14"/>
      <c r="E415" s="156"/>
      <c r="F415" s="128"/>
      <c r="G415" s="129"/>
    </row>
    <row r="416" spans="1:7" ht="43.5" hidden="1" customHeight="1" x14ac:dyDescent="0.25">
      <c r="A416" s="122"/>
      <c r="B416" s="112"/>
      <c r="C416" s="112"/>
      <c r="D416" s="14"/>
      <c r="E416" s="157"/>
    </row>
    <row r="417" spans="1:7" ht="15.75" hidden="1" customHeight="1" x14ac:dyDescent="0.25">
      <c r="A417" s="122"/>
      <c r="B417" s="112"/>
      <c r="C417" s="112"/>
      <c r="D417" s="14"/>
      <c r="E417" s="157"/>
    </row>
    <row r="418" spans="1:7" ht="12.75" hidden="1" customHeight="1" x14ac:dyDescent="0.25">
      <c r="A418" s="122"/>
      <c r="B418" s="112"/>
      <c r="C418" s="112"/>
      <c r="D418" s="14"/>
      <c r="E418" s="157"/>
    </row>
    <row r="419" spans="1:7" ht="27" hidden="1" customHeight="1" x14ac:dyDescent="0.25">
      <c r="A419" s="9"/>
      <c r="B419" s="112"/>
      <c r="C419" s="112"/>
      <c r="D419" s="14"/>
      <c r="E419" s="157"/>
    </row>
    <row r="420" spans="1:7" ht="27" hidden="1" customHeight="1" x14ac:dyDescent="0.25">
      <c r="A420" s="122"/>
      <c r="B420" s="112"/>
      <c r="C420" s="112"/>
      <c r="D420" s="14"/>
      <c r="E420" s="157"/>
    </row>
    <row r="421" spans="1:7" ht="15.75" hidden="1" customHeight="1" x14ac:dyDescent="0.25">
      <c r="A421" s="122"/>
      <c r="B421" s="112"/>
      <c r="C421" s="112"/>
      <c r="D421" s="14"/>
      <c r="E421" s="157"/>
    </row>
    <row r="422" spans="1:7" ht="12.75" hidden="1" customHeight="1" x14ac:dyDescent="0.25">
      <c r="A422" s="122"/>
      <c r="B422" s="112"/>
      <c r="C422" s="112"/>
      <c r="D422" s="14"/>
      <c r="E422" s="157"/>
    </row>
    <row r="423" spans="1:7" ht="27" hidden="1" customHeight="1" x14ac:dyDescent="0.25">
      <c r="A423" s="9"/>
      <c r="B423" s="112"/>
      <c r="C423" s="112"/>
      <c r="D423" s="14"/>
      <c r="E423" s="157"/>
    </row>
    <row r="424" spans="1:7" s="110" customFormat="1" ht="12.75" hidden="1" customHeight="1" x14ac:dyDescent="0.2">
      <c r="A424" s="118"/>
      <c r="B424" s="107"/>
      <c r="C424" s="107"/>
      <c r="D424" s="108"/>
      <c r="E424" s="136"/>
    </row>
    <row r="425" spans="1:7" s="130" customFormat="1" ht="34.5" hidden="1" customHeight="1" x14ac:dyDescent="0.2">
      <c r="A425" s="122"/>
      <c r="B425" s="112"/>
      <c r="C425" s="112"/>
      <c r="D425" s="14"/>
      <c r="E425" s="156"/>
      <c r="F425" s="128"/>
      <c r="G425" s="129"/>
    </row>
    <row r="426" spans="1:7" ht="27" hidden="1" customHeight="1" x14ac:dyDescent="0.25">
      <c r="A426" s="9"/>
      <c r="B426" s="112"/>
      <c r="C426" s="112"/>
      <c r="D426" s="14"/>
      <c r="E426" s="157"/>
    </row>
    <row r="427" spans="1:7" ht="15.75" hidden="1" customHeight="1" x14ac:dyDescent="0.25">
      <c r="A427" s="9"/>
      <c r="B427" s="112"/>
      <c r="C427" s="112"/>
      <c r="D427" s="14"/>
      <c r="E427" s="157"/>
    </row>
    <row r="428" spans="1:7" ht="12.75" hidden="1" customHeight="1" x14ac:dyDescent="0.25">
      <c r="A428" s="9"/>
      <c r="B428" s="112"/>
      <c r="C428" s="112"/>
      <c r="D428" s="14"/>
      <c r="E428" s="157"/>
    </row>
    <row r="429" spans="1:7" ht="27" hidden="1" customHeight="1" x14ac:dyDescent="0.25">
      <c r="A429" s="9"/>
      <c r="B429" s="112"/>
      <c r="C429" s="112"/>
      <c r="D429" s="14"/>
      <c r="E429" s="157"/>
    </row>
    <row r="430" spans="1:7" hidden="1" x14ac:dyDescent="0.25">
      <c r="A430" s="122"/>
      <c r="B430" s="112"/>
      <c r="C430" s="114"/>
      <c r="D430" s="115"/>
    </row>
    <row r="431" spans="1:7" hidden="1" x14ac:dyDescent="0.25">
      <c r="A431" s="9"/>
      <c r="B431" s="112"/>
      <c r="C431" s="112"/>
      <c r="D431" s="14"/>
    </row>
    <row r="432" spans="1:7" hidden="1" x14ac:dyDescent="0.25">
      <c r="A432" s="9"/>
      <c r="B432" s="112"/>
      <c r="C432" s="112"/>
      <c r="D432" s="14"/>
    </row>
    <row r="433" spans="1:6" s="110" customFormat="1" ht="12.75" hidden="1" x14ac:dyDescent="0.2">
      <c r="A433" s="118"/>
      <c r="B433" s="107"/>
      <c r="C433" s="107"/>
      <c r="D433" s="108"/>
      <c r="E433" s="109"/>
    </row>
    <row r="434" spans="1:6" hidden="1" x14ac:dyDescent="0.25">
      <c r="A434" s="122"/>
      <c r="B434" s="112"/>
      <c r="C434" s="112"/>
      <c r="D434" s="14"/>
    </row>
    <row r="435" spans="1:6" hidden="1" x14ac:dyDescent="0.25">
      <c r="A435" s="122"/>
      <c r="B435" s="112"/>
      <c r="C435" s="112"/>
      <c r="D435" s="14"/>
    </row>
    <row r="436" spans="1:6" hidden="1" x14ac:dyDescent="0.25">
      <c r="A436" s="9"/>
      <c r="B436" s="112"/>
      <c r="C436" s="112"/>
      <c r="D436" s="14"/>
    </row>
    <row r="437" spans="1:6" hidden="1" x14ac:dyDescent="0.25">
      <c r="A437" s="122"/>
      <c r="B437" s="112"/>
      <c r="C437" s="114"/>
      <c r="D437" s="115"/>
    </row>
    <row r="438" spans="1:6" hidden="1" x14ac:dyDescent="0.25">
      <c r="A438" s="9"/>
      <c r="B438" s="112"/>
      <c r="C438" s="112"/>
      <c r="D438" s="14"/>
    </row>
    <row r="439" spans="1:6" s="151" customFormat="1" ht="24.75" hidden="1" customHeight="1" x14ac:dyDescent="0.2">
      <c r="A439" s="118"/>
      <c r="B439" s="147"/>
      <c r="C439" s="120"/>
      <c r="D439" s="121"/>
      <c r="E439" s="149"/>
      <c r="F439" s="150"/>
    </row>
    <row r="440" spans="1:6" ht="12" hidden="1" customHeight="1" x14ac:dyDescent="0.25">
      <c r="A440" s="124"/>
      <c r="B440" s="173"/>
      <c r="C440" s="112"/>
      <c r="D440" s="14"/>
      <c r="E440"/>
    </row>
    <row r="441" spans="1:6" ht="15" hidden="1" customHeight="1" x14ac:dyDescent="0.25">
      <c r="A441" s="124"/>
      <c r="B441" s="173"/>
      <c r="C441" s="126"/>
      <c r="D441" s="127"/>
      <c r="E441"/>
    </row>
    <row r="442" spans="1:6" ht="12.75" hidden="1" customHeight="1" x14ac:dyDescent="0.25">
      <c r="A442" s="122"/>
      <c r="B442" s="173"/>
      <c r="C442" s="114"/>
      <c r="D442" s="14"/>
      <c r="E442"/>
    </row>
    <row r="443" spans="1:6" s="130" customFormat="1" ht="24.75" hidden="1" customHeight="1" x14ac:dyDescent="0.2">
      <c r="A443" s="9"/>
      <c r="B443" s="173"/>
      <c r="C443" s="112"/>
      <c r="D443" s="115"/>
      <c r="E443" s="128"/>
      <c r="F443" s="129"/>
    </row>
    <row r="444" spans="1:6" ht="24" hidden="1" customHeight="1" x14ac:dyDescent="0.25">
      <c r="A444" s="9"/>
      <c r="B444" s="173"/>
      <c r="C444" s="112"/>
      <c r="D444" s="14"/>
      <c r="E444"/>
    </row>
    <row r="445" spans="1:6" hidden="1" x14ac:dyDescent="0.25">
      <c r="A445" s="111" t="s">
        <v>445</v>
      </c>
      <c r="B445" s="113" t="s">
        <v>602</v>
      </c>
      <c r="C445" s="112"/>
      <c r="D445" s="14">
        <f>D449</f>
        <v>0</v>
      </c>
    </row>
    <row r="446" spans="1:6" ht="25.5" hidden="1" x14ac:dyDescent="0.25">
      <c r="A446" s="111" t="s">
        <v>603</v>
      </c>
      <c r="B446" s="113" t="s">
        <v>313</v>
      </c>
      <c r="C446" s="112"/>
      <c r="D446" s="14">
        <f>D447</f>
        <v>0</v>
      </c>
    </row>
    <row r="447" spans="1:6" ht="27" hidden="1" customHeight="1" x14ac:dyDescent="0.25">
      <c r="A447" s="9" t="s">
        <v>128</v>
      </c>
      <c r="B447" s="113" t="s">
        <v>313</v>
      </c>
      <c r="C447" s="112" t="s">
        <v>129</v>
      </c>
      <c r="D447" s="14">
        <f>D448</f>
        <v>0</v>
      </c>
      <c r="E447" s="157"/>
    </row>
    <row r="448" spans="1:6" ht="15.75" hidden="1" customHeight="1" x14ac:dyDescent="0.25">
      <c r="A448" s="9" t="s">
        <v>130</v>
      </c>
      <c r="B448" s="113" t="s">
        <v>313</v>
      </c>
      <c r="C448" s="112" t="s">
        <v>131</v>
      </c>
      <c r="D448" s="14"/>
      <c r="E448" s="157"/>
    </row>
    <row r="449" spans="1:5" ht="25.5" hidden="1" x14ac:dyDescent="0.25">
      <c r="A449" s="111" t="s">
        <v>604</v>
      </c>
      <c r="B449" s="113" t="s">
        <v>605</v>
      </c>
      <c r="C449" s="112"/>
      <c r="D449" s="14">
        <f>D452+D450+D397</f>
        <v>0</v>
      </c>
    </row>
    <row r="450" spans="1:5" ht="27" hidden="1" customHeight="1" x14ac:dyDescent="0.25">
      <c r="A450" s="9" t="s">
        <v>128</v>
      </c>
      <c r="B450" s="113" t="s">
        <v>419</v>
      </c>
      <c r="C450" s="112" t="s">
        <v>129</v>
      </c>
      <c r="D450" s="14">
        <f>D451</f>
        <v>0</v>
      </c>
      <c r="E450" s="157"/>
    </row>
    <row r="451" spans="1:5" ht="15.75" hidden="1" customHeight="1" x14ac:dyDescent="0.25">
      <c r="A451" s="9" t="s">
        <v>130</v>
      </c>
      <c r="B451" s="113" t="s">
        <v>419</v>
      </c>
      <c r="C451" s="112" t="s">
        <v>131</v>
      </c>
      <c r="D451" s="14"/>
      <c r="E451" s="157"/>
    </row>
    <row r="452" spans="1:5" ht="14.25" hidden="1" customHeight="1" x14ac:dyDescent="0.25">
      <c r="A452" s="9" t="s">
        <v>163</v>
      </c>
      <c r="B452" s="113" t="s">
        <v>605</v>
      </c>
      <c r="C452" s="112" t="s">
        <v>147</v>
      </c>
      <c r="D452" s="14">
        <f>D453</f>
        <v>0</v>
      </c>
    </row>
    <row r="453" spans="1:5" hidden="1" x14ac:dyDescent="0.25">
      <c r="A453" s="122" t="s">
        <v>164</v>
      </c>
      <c r="B453" s="113" t="s">
        <v>605</v>
      </c>
      <c r="C453" s="114">
        <v>240</v>
      </c>
      <c r="D453" s="115"/>
    </row>
    <row r="454" spans="1:5" hidden="1" x14ac:dyDescent="0.25">
      <c r="A454" s="111" t="s">
        <v>445</v>
      </c>
      <c r="B454" s="113" t="s">
        <v>446</v>
      </c>
      <c r="C454" s="112"/>
      <c r="D454" s="14">
        <f>D458</f>
        <v>0</v>
      </c>
    </row>
    <row r="455" spans="1:5" ht="25.5" hidden="1" x14ac:dyDescent="0.25">
      <c r="A455" s="111" t="s">
        <v>603</v>
      </c>
      <c r="B455" s="113" t="s">
        <v>313</v>
      </c>
      <c r="C455" s="112"/>
      <c r="D455" s="14">
        <f>D456</f>
        <v>0</v>
      </c>
    </row>
    <row r="456" spans="1:5" ht="27" hidden="1" customHeight="1" x14ac:dyDescent="0.25">
      <c r="A456" s="9" t="s">
        <v>128</v>
      </c>
      <c r="B456" s="113" t="s">
        <v>313</v>
      </c>
      <c r="C456" s="112" t="s">
        <v>129</v>
      </c>
      <c r="D456" s="14">
        <f>D457</f>
        <v>0</v>
      </c>
      <c r="E456" s="157"/>
    </row>
    <row r="457" spans="1:5" ht="15.75" hidden="1" customHeight="1" x14ac:dyDescent="0.25">
      <c r="A457" s="9" t="s">
        <v>130</v>
      </c>
      <c r="B457" s="113" t="s">
        <v>313</v>
      </c>
      <c r="C457" s="112" t="s">
        <v>131</v>
      </c>
      <c r="D457" s="14"/>
      <c r="E457" s="157"/>
    </row>
    <row r="458" spans="1:5" ht="25.5" hidden="1" x14ac:dyDescent="0.25">
      <c r="A458" s="111" t="s">
        <v>416</v>
      </c>
      <c r="B458" s="113" t="s">
        <v>447</v>
      </c>
      <c r="C458" s="112"/>
      <c r="D458" s="14">
        <f>D461+D459+D406</f>
        <v>0</v>
      </c>
    </row>
    <row r="459" spans="1:5" ht="27" hidden="1" customHeight="1" x14ac:dyDescent="0.25">
      <c r="A459" s="9" t="s">
        <v>128</v>
      </c>
      <c r="B459" s="113" t="s">
        <v>419</v>
      </c>
      <c r="C459" s="112" t="s">
        <v>129</v>
      </c>
      <c r="D459" s="14">
        <f>D460</f>
        <v>0</v>
      </c>
      <c r="E459" s="157"/>
    </row>
    <row r="460" spans="1:5" ht="15.75" hidden="1" customHeight="1" x14ac:dyDescent="0.25">
      <c r="A460" s="9" t="s">
        <v>130</v>
      </c>
      <c r="B460" s="113" t="s">
        <v>419</v>
      </c>
      <c r="C460" s="112" t="s">
        <v>131</v>
      </c>
      <c r="D460" s="14"/>
      <c r="E460" s="157"/>
    </row>
    <row r="461" spans="1:5" ht="14.25" hidden="1" customHeight="1" x14ac:dyDescent="0.25">
      <c r="A461" s="9" t="s">
        <v>163</v>
      </c>
      <c r="B461" s="113" t="s">
        <v>447</v>
      </c>
      <c r="C461" s="112" t="s">
        <v>211</v>
      </c>
      <c r="D461" s="14">
        <f>D462</f>
        <v>0</v>
      </c>
    </row>
    <row r="462" spans="1:5" hidden="1" x14ac:dyDescent="0.25">
      <c r="A462" s="122" t="s">
        <v>164</v>
      </c>
      <c r="B462" s="113" t="s">
        <v>447</v>
      </c>
      <c r="C462" s="114">
        <v>610</v>
      </c>
      <c r="D462" s="115"/>
    </row>
    <row r="463" spans="1:5" hidden="1" x14ac:dyDescent="0.25">
      <c r="A463" s="111" t="s">
        <v>445</v>
      </c>
      <c r="B463" s="113" t="s">
        <v>448</v>
      </c>
      <c r="C463" s="112"/>
      <c r="D463" s="14">
        <f>D467</f>
        <v>0</v>
      </c>
    </row>
    <row r="464" spans="1:5" ht="25.5" hidden="1" x14ac:dyDescent="0.25">
      <c r="A464" s="111" t="s">
        <v>603</v>
      </c>
      <c r="B464" s="113" t="s">
        <v>313</v>
      </c>
      <c r="C464" s="112"/>
      <c r="D464" s="14">
        <f>D465</f>
        <v>0</v>
      </c>
    </row>
    <row r="465" spans="1:5" ht="27" hidden="1" customHeight="1" x14ac:dyDescent="0.25">
      <c r="A465" s="9" t="s">
        <v>128</v>
      </c>
      <c r="B465" s="113" t="s">
        <v>313</v>
      </c>
      <c r="C465" s="112" t="s">
        <v>129</v>
      </c>
      <c r="D465" s="14">
        <f>D466</f>
        <v>0</v>
      </c>
      <c r="E465" s="157"/>
    </row>
    <row r="466" spans="1:5" ht="15.75" hidden="1" customHeight="1" x14ac:dyDescent="0.25">
      <c r="A466" s="9" t="s">
        <v>130</v>
      </c>
      <c r="B466" s="113" t="s">
        <v>313</v>
      </c>
      <c r="C466" s="112" t="s">
        <v>131</v>
      </c>
      <c r="D466" s="14"/>
      <c r="E466" s="157"/>
    </row>
    <row r="467" spans="1:5" ht="25.5" hidden="1" x14ac:dyDescent="0.25">
      <c r="A467" s="111" t="s">
        <v>416</v>
      </c>
      <c r="B467" s="113" t="s">
        <v>449</v>
      </c>
      <c r="C467" s="112"/>
      <c r="D467" s="14">
        <f>D470+D468+D415</f>
        <v>0</v>
      </c>
    </row>
    <row r="468" spans="1:5" ht="27" hidden="1" customHeight="1" x14ac:dyDescent="0.25">
      <c r="A468" s="9" t="s">
        <v>128</v>
      </c>
      <c r="B468" s="113" t="s">
        <v>419</v>
      </c>
      <c r="C468" s="112" t="s">
        <v>129</v>
      </c>
      <c r="D468" s="14">
        <f>D469</f>
        <v>0</v>
      </c>
      <c r="E468" s="157"/>
    </row>
    <row r="469" spans="1:5" ht="15.75" hidden="1" customHeight="1" x14ac:dyDescent="0.25">
      <c r="A469" s="9" t="s">
        <v>130</v>
      </c>
      <c r="B469" s="113" t="s">
        <v>419</v>
      </c>
      <c r="C469" s="112" t="s">
        <v>131</v>
      </c>
      <c r="D469" s="14"/>
      <c r="E469" s="157"/>
    </row>
    <row r="470" spans="1:5" ht="14.25" hidden="1" customHeight="1" x14ac:dyDescent="0.25">
      <c r="A470" s="9" t="s">
        <v>163</v>
      </c>
      <c r="B470" s="113" t="s">
        <v>449</v>
      </c>
      <c r="C470" s="112" t="s">
        <v>211</v>
      </c>
      <c r="D470" s="14">
        <f>D471</f>
        <v>0</v>
      </c>
    </row>
    <row r="471" spans="1:5" ht="0.75" customHeight="1" x14ac:dyDescent="0.25">
      <c r="A471" s="122" t="s">
        <v>164</v>
      </c>
      <c r="B471" s="113" t="s">
        <v>449</v>
      </c>
      <c r="C471" s="114">
        <v>610</v>
      </c>
      <c r="D471" s="115"/>
    </row>
    <row r="472" spans="1:5" x14ac:dyDescent="0.25">
      <c r="A472" s="174" t="s">
        <v>247</v>
      </c>
      <c r="B472" s="113" t="s">
        <v>248</v>
      </c>
      <c r="C472" s="114"/>
      <c r="D472" s="115">
        <f>D473</f>
        <v>927325.49</v>
      </c>
    </row>
    <row r="473" spans="1:5" x14ac:dyDescent="0.25">
      <c r="A473" s="165" t="s">
        <v>249</v>
      </c>
      <c r="B473" s="113" t="s">
        <v>250</v>
      </c>
      <c r="C473" s="114"/>
      <c r="D473" s="115">
        <f>D483+D480+D474+D477</f>
        <v>927325.49</v>
      </c>
    </row>
    <row r="474" spans="1:5" x14ac:dyDescent="0.25">
      <c r="A474" s="111" t="s">
        <v>332</v>
      </c>
      <c r="B474" s="113" t="s">
        <v>333</v>
      </c>
      <c r="C474" s="114"/>
      <c r="D474" s="115">
        <f>D475</f>
        <v>43258.27</v>
      </c>
    </row>
    <row r="475" spans="1:5" ht="25.5" x14ac:dyDescent="0.25">
      <c r="A475" s="39" t="s">
        <v>210</v>
      </c>
      <c r="B475" s="113" t="s">
        <v>333</v>
      </c>
      <c r="C475" s="112" t="s">
        <v>211</v>
      </c>
      <c r="D475" s="115">
        <f>D476</f>
        <v>43258.27</v>
      </c>
    </row>
    <row r="476" spans="1:5" x14ac:dyDescent="0.25">
      <c r="A476" s="37" t="s">
        <v>212</v>
      </c>
      <c r="B476" s="113" t="s">
        <v>333</v>
      </c>
      <c r="C476" s="114">
        <v>610</v>
      </c>
      <c r="D476" s="115">
        <v>43258.27</v>
      </c>
    </row>
    <row r="477" spans="1:5" ht="25.5" hidden="1" x14ac:dyDescent="0.25">
      <c r="A477" s="111" t="s">
        <v>453</v>
      </c>
      <c r="B477" s="113" t="s">
        <v>454</v>
      </c>
      <c r="C477" s="114"/>
      <c r="D477" s="115">
        <f>D478</f>
        <v>0</v>
      </c>
    </row>
    <row r="478" spans="1:5" hidden="1" x14ac:dyDescent="0.25">
      <c r="A478" s="111" t="s">
        <v>163</v>
      </c>
      <c r="B478" s="113" t="s">
        <v>454</v>
      </c>
      <c r="C478" s="112" t="s">
        <v>147</v>
      </c>
      <c r="D478" s="115">
        <f>D479</f>
        <v>0</v>
      </c>
    </row>
    <row r="479" spans="1:5" hidden="1" x14ac:dyDescent="0.25">
      <c r="A479" s="122" t="s">
        <v>164</v>
      </c>
      <c r="B479" s="113" t="s">
        <v>454</v>
      </c>
      <c r="C479" s="114">
        <v>240</v>
      </c>
      <c r="D479" s="115"/>
    </row>
    <row r="480" spans="1:5" x14ac:dyDescent="0.25">
      <c r="A480" s="122" t="s">
        <v>320</v>
      </c>
      <c r="B480" s="113" t="s">
        <v>328</v>
      </c>
      <c r="C480" s="114"/>
      <c r="D480" s="115">
        <f>D481</f>
        <v>784067.22</v>
      </c>
    </row>
    <row r="481" spans="1:5" ht="25.5" x14ac:dyDescent="0.25">
      <c r="A481" s="122" t="s">
        <v>210</v>
      </c>
      <c r="B481" s="113" t="s">
        <v>328</v>
      </c>
      <c r="C481" s="114">
        <v>600</v>
      </c>
      <c r="D481" s="115">
        <f>D482</f>
        <v>784067.22</v>
      </c>
    </row>
    <row r="482" spans="1:5" x14ac:dyDescent="0.25">
      <c r="A482" s="111" t="s">
        <v>212</v>
      </c>
      <c r="B482" s="113" t="s">
        <v>328</v>
      </c>
      <c r="C482" s="114">
        <v>610</v>
      </c>
      <c r="D482" s="115">
        <v>784067.22</v>
      </c>
    </row>
    <row r="483" spans="1:5" x14ac:dyDescent="0.25">
      <c r="A483" s="122" t="s">
        <v>192</v>
      </c>
      <c r="B483" s="113" t="s">
        <v>251</v>
      </c>
      <c r="C483" s="114"/>
      <c r="D483" s="115">
        <f>D484+D486</f>
        <v>100000</v>
      </c>
    </row>
    <row r="484" spans="1:5" x14ac:dyDescent="0.25">
      <c r="A484" s="9" t="s">
        <v>163</v>
      </c>
      <c r="B484" s="113" t="s">
        <v>251</v>
      </c>
      <c r="C484" s="112" t="s">
        <v>147</v>
      </c>
      <c r="D484" s="115">
        <f>D485</f>
        <v>100000</v>
      </c>
    </row>
    <row r="485" spans="1:5" x14ac:dyDescent="0.25">
      <c r="A485" s="122" t="s">
        <v>164</v>
      </c>
      <c r="B485" s="113" t="s">
        <v>251</v>
      </c>
      <c r="C485" s="114">
        <v>240</v>
      </c>
      <c r="D485" s="115">
        <v>100000</v>
      </c>
    </row>
    <row r="486" spans="1:5" hidden="1" x14ac:dyDescent="0.25">
      <c r="A486" s="111" t="s">
        <v>154</v>
      </c>
      <c r="B486" s="113" t="s">
        <v>251</v>
      </c>
      <c r="C486" s="114">
        <v>800</v>
      </c>
      <c r="D486" s="115">
        <f>D488+D487</f>
        <v>0</v>
      </c>
    </row>
    <row r="487" spans="1:5" hidden="1" x14ac:dyDescent="0.25">
      <c r="A487" s="37" t="s">
        <v>223</v>
      </c>
      <c r="B487" s="113" t="s">
        <v>251</v>
      </c>
      <c r="C487" s="114">
        <v>830</v>
      </c>
      <c r="D487" s="115"/>
    </row>
    <row r="488" spans="1:5" hidden="1" x14ac:dyDescent="0.25">
      <c r="A488" s="37" t="s">
        <v>155</v>
      </c>
      <c r="B488" s="113" t="s">
        <v>251</v>
      </c>
      <c r="C488" s="114">
        <v>850</v>
      </c>
      <c r="D488" s="115"/>
    </row>
    <row r="489" spans="1:5" x14ac:dyDescent="0.25">
      <c r="A489" s="175" t="s">
        <v>543</v>
      </c>
      <c r="B489" s="112"/>
      <c r="C489" s="112"/>
      <c r="D489" s="4">
        <f>D7+D31+D43+D71+D87+D117+D126+D145+D155+D196+D209+D219+D292+D362+D323+D139+D397+D339+D472</f>
        <v>87964702.870000005</v>
      </c>
      <c r="E489" s="8"/>
    </row>
    <row r="490" spans="1:5" x14ac:dyDescent="0.25">
      <c r="D490" s="176"/>
    </row>
    <row r="491" spans="1:5" x14ac:dyDescent="0.25">
      <c r="D491" s="176"/>
      <c r="E491"/>
    </row>
  </sheetData>
  <mergeCells count="3">
    <mergeCell ref="A1:D1"/>
    <mergeCell ref="A4:D4"/>
    <mergeCell ref="A3:D3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H4" sqref="H4"/>
    </sheetView>
  </sheetViews>
  <sheetFormatPr defaultRowHeight="15" x14ac:dyDescent="0.25"/>
  <cols>
    <col min="1" max="1" width="49.28515625" style="19" customWidth="1"/>
    <col min="2" max="2" width="6.7109375" style="19" customWidth="1"/>
    <col min="3" max="3" width="6.140625" style="19" customWidth="1"/>
    <col min="4" max="4" width="14.140625" style="19" hidden="1" customWidth="1"/>
    <col min="5" max="5" width="14.7109375" style="19" customWidth="1"/>
    <col min="6" max="6" width="12.5703125" customWidth="1"/>
    <col min="7" max="7" width="19.7109375" customWidth="1"/>
    <col min="257" max="257" width="49.28515625" customWidth="1"/>
    <col min="258" max="258" width="6.7109375" customWidth="1"/>
    <col min="259" max="259" width="6.140625" customWidth="1"/>
    <col min="260" max="260" width="0" hidden="1" customWidth="1"/>
    <col min="261" max="261" width="14.7109375" customWidth="1"/>
    <col min="262" max="262" width="12.5703125" customWidth="1"/>
    <col min="263" max="263" width="19.7109375" customWidth="1"/>
    <col min="513" max="513" width="49.28515625" customWidth="1"/>
    <col min="514" max="514" width="6.7109375" customWidth="1"/>
    <col min="515" max="515" width="6.140625" customWidth="1"/>
    <col min="516" max="516" width="0" hidden="1" customWidth="1"/>
    <col min="517" max="517" width="14.7109375" customWidth="1"/>
    <col min="518" max="518" width="12.5703125" customWidth="1"/>
    <col min="519" max="519" width="19.7109375" customWidth="1"/>
    <col min="769" max="769" width="49.28515625" customWidth="1"/>
    <col min="770" max="770" width="6.7109375" customWidth="1"/>
    <col min="771" max="771" width="6.140625" customWidth="1"/>
    <col min="772" max="772" width="0" hidden="1" customWidth="1"/>
    <col min="773" max="773" width="14.7109375" customWidth="1"/>
    <col min="774" max="774" width="12.5703125" customWidth="1"/>
    <col min="775" max="775" width="19.7109375" customWidth="1"/>
    <col min="1025" max="1025" width="49.28515625" customWidth="1"/>
    <col min="1026" max="1026" width="6.7109375" customWidth="1"/>
    <col min="1027" max="1027" width="6.140625" customWidth="1"/>
    <col min="1028" max="1028" width="0" hidden="1" customWidth="1"/>
    <col min="1029" max="1029" width="14.7109375" customWidth="1"/>
    <col min="1030" max="1030" width="12.5703125" customWidth="1"/>
    <col min="1031" max="1031" width="19.7109375" customWidth="1"/>
    <col min="1281" max="1281" width="49.28515625" customWidth="1"/>
    <col min="1282" max="1282" width="6.7109375" customWidth="1"/>
    <col min="1283" max="1283" width="6.140625" customWidth="1"/>
    <col min="1284" max="1284" width="0" hidden="1" customWidth="1"/>
    <col min="1285" max="1285" width="14.7109375" customWidth="1"/>
    <col min="1286" max="1286" width="12.5703125" customWidth="1"/>
    <col min="1287" max="1287" width="19.7109375" customWidth="1"/>
    <col min="1537" max="1537" width="49.28515625" customWidth="1"/>
    <col min="1538" max="1538" width="6.7109375" customWidth="1"/>
    <col min="1539" max="1539" width="6.140625" customWidth="1"/>
    <col min="1540" max="1540" width="0" hidden="1" customWidth="1"/>
    <col min="1541" max="1541" width="14.7109375" customWidth="1"/>
    <col min="1542" max="1542" width="12.5703125" customWidth="1"/>
    <col min="1543" max="1543" width="19.7109375" customWidth="1"/>
    <col min="1793" max="1793" width="49.28515625" customWidth="1"/>
    <col min="1794" max="1794" width="6.7109375" customWidth="1"/>
    <col min="1795" max="1795" width="6.140625" customWidth="1"/>
    <col min="1796" max="1796" width="0" hidden="1" customWidth="1"/>
    <col min="1797" max="1797" width="14.7109375" customWidth="1"/>
    <col min="1798" max="1798" width="12.5703125" customWidth="1"/>
    <col min="1799" max="1799" width="19.7109375" customWidth="1"/>
    <col min="2049" max="2049" width="49.28515625" customWidth="1"/>
    <col min="2050" max="2050" width="6.7109375" customWidth="1"/>
    <col min="2051" max="2051" width="6.140625" customWidth="1"/>
    <col min="2052" max="2052" width="0" hidden="1" customWidth="1"/>
    <col min="2053" max="2053" width="14.7109375" customWidth="1"/>
    <col min="2054" max="2054" width="12.5703125" customWidth="1"/>
    <col min="2055" max="2055" width="19.7109375" customWidth="1"/>
    <col min="2305" max="2305" width="49.28515625" customWidth="1"/>
    <col min="2306" max="2306" width="6.7109375" customWidth="1"/>
    <col min="2307" max="2307" width="6.140625" customWidth="1"/>
    <col min="2308" max="2308" width="0" hidden="1" customWidth="1"/>
    <col min="2309" max="2309" width="14.7109375" customWidth="1"/>
    <col min="2310" max="2310" width="12.5703125" customWidth="1"/>
    <col min="2311" max="2311" width="19.7109375" customWidth="1"/>
    <col min="2561" max="2561" width="49.28515625" customWidth="1"/>
    <col min="2562" max="2562" width="6.7109375" customWidth="1"/>
    <col min="2563" max="2563" width="6.140625" customWidth="1"/>
    <col min="2564" max="2564" width="0" hidden="1" customWidth="1"/>
    <col min="2565" max="2565" width="14.7109375" customWidth="1"/>
    <col min="2566" max="2566" width="12.5703125" customWidth="1"/>
    <col min="2567" max="2567" width="19.7109375" customWidth="1"/>
    <col min="2817" max="2817" width="49.28515625" customWidth="1"/>
    <col min="2818" max="2818" width="6.7109375" customWidth="1"/>
    <col min="2819" max="2819" width="6.140625" customWidth="1"/>
    <col min="2820" max="2820" width="0" hidden="1" customWidth="1"/>
    <col min="2821" max="2821" width="14.7109375" customWidth="1"/>
    <col min="2822" max="2822" width="12.5703125" customWidth="1"/>
    <col min="2823" max="2823" width="19.7109375" customWidth="1"/>
    <col min="3073" max="3073" width="49.28515625" customWidth="1"/>
    <col min="3074" max="3074" width="6.7109375" customWidth="1"/>
    <col min="3075" max="3075" width="6.140625" customWidth="1"/>
    <col min="3076" max="3076" width="0" hidden="1" customWidth="1"/>
    <col min="3077" max="3077" width="14.7109375" customWidth="1"/>
    <col min="3078" max="3078" width="12.5703125" customWidth="1"/>
    <col min="3079" max="3079" width="19.7109375" customWidth="1"/>
    <col min="3329" max="3329" width="49.28515625" customWidth="1"/>
    <col min="3330" max="3330" width="6.7109375" customWidth="1"/>
    <col min="3331" max="3331" width="6.140625" customWidth="1"/>
    <col min="3332" max="3332" width="0" hidden="1" customWidth="1"/>
    <col min="3333" max="3333" width="14.7109375" customWidth="1"/>
    <col min="3334" max="3334" width="12.5703125" customWidth="1"/>
    <col min="3335" max="3335" width="19.7109375" customWidth="1"/>
    <col min="3585" max="3585" width="49.28515625" customWidth="1"/>
    <col min="3586" max="3586" width="6.7109375" customWidth="1"/>
    <col min="3587" max="3587" width="6.140625" customWidth="1"/>
    <col min="3588" max="3588" width="0" hidden="1" customWidth="1"/>
    <col min="3589" max="3589" width="14.7109375" customWidth="1"/>
    <col min="3590" max="3590" width="12.5703125" customWidth="1"/>
    <col min="3591" max="3591" width="19.7109375" customWidth="1"/>
    <col min="3841" max="3841" width="49.28515625" customWidth="1"/>
    <col min="3842" max="3842" width="6.7109375" customWidth="1"/>
    <col min="3843" max="3843" width="6.140625" customWidth="1"/>
    <col min="3844" max="3844" width="0" hidden="1" customWidth="1"/>
    <col min="3845" max="3845" width="14.7109375" customWidth="1"/>
    <col min="3846" max="3846" width="12.5703125" customWidth="1"/>
    <col min="3847" max="3847" width="19.7109375" customWidth="1"/>
    <col min="4097" max="4097" width="49.28515625" customWidth="1"/>
    <col min="4098" max="4098" width="6.7109375" customWidth="1"/>
    <col min="4099" max="4099" width="6.140625" customWidth="1"/>
    <col min="4100" max="4100" width="0" hidden="1" customWidth="1"/>
    <col min="4101" max="4101" width="14.7109375" customWidth="1"/>
    <col min="4102" max="4102" width="12.5703125" customWidth="1"/>
    <col min="4103" max="4103" width="19.7109375" customWidth="1"/>
    <col min="4353" max="4353" width="49.28515625" customWidth="1"/>
    <col min="4354" max="4354" width="6.7109375" customWidth="1"/>
    <col min="4355" max="4355" width="6.140625" customWidth="1"/>
    <col min="4356" max="4356" width="0" hidden="1" customWidth="1"/>
    <col min="4357" max="4357" width="14.7109375" customWidth="1"/>
    <col min="4358" max="4358" width="12.5703125" customWidth="1"/>
    <col min="4359" max="4359" width="19.7109375" customWidth="1"/>
    <col min="4609" max="4609" width="49.28515625" customWidth="1"/>
    <col min="4610" max="4610" width="6.7109375" customWidth="1"/>
    <col min="4611" max="4611" width="6.140625" customWidth="1"/>
    <col min="4612" max="4612" width="0" hidden="1" customWidth="1"/>
    <col min="4613" max="4613" width="14.7109375" customWidth="1"/>
    <col min="4614" max="4614" width="12.5703125" customWidth="1"/>
    <col min="4615" max="4615" width="19.7109375" customWidth="1"/>
    <col min="4865" max="4865" width="49.28515625" customWidth="1"/>
    <col min="4866" max="4866" width="6.7109375" customWidth="1"/>
    <col min="4867" max="4867" width="6.140625" customWidth="1"/>
    <col min="4868" max="4868" width="0" hidden="1" customWidth="1"/>
    <col min="4869" max="4869" width="14.7109375" customWidth="1"/>
    <col min="4870" max="4870" width="12.5703125" customWidth="1"/>
    <col min="4871" max="4871" width="19.7109375" customWidth="1"/>
    <col min="5121" max="5121" width="49.28515625" customWidth="1"/>
    <col min="5122" max="5122" width="6.7109375" customWidth="1"/>
    <col min="5123" max="5123" width="6.140625" customWidth="1"/>
    <col min="5124" max="5124" width="0" hidden="1" customWidth="1"/>
    <col min="5125" max="5125" width="14.7109375" customWidth="1"/>
    <col min="5126" max="5126" width="12.5703125" customWidth="1"/>
    <col min="5127" max="5127" width="19.7109375" customWidth="1"/>
    <col min="5377" max="5377" width="49.28515625" customWidth="1"/>
    <col min="5378" max="5378" width="6.7109375" customWidth="1"/>
    <col min="5379" max="5379" width="6.140625" customWidth="1"/>
    <col min="5380" max="5380" width="0" hidden="1" customWidth="1"/>
    <col min="5381" max="5381" width="14.7109375" customWidth="1"/>
    <col min="5382" max="5382" width="12.5703125" customWidth="1"/>
    <col min="5383" max="5383" width="19.7109375" customWidth="1"/>
    <col min="5633" max="5633" width="49.28515625" customWidth="1"/>
    <col min="5634" max="5634" width="6.7109375" customWidth="1"/>
    <col min="5635" max="5635" width="6.140625" customWidth="1"/>
    <col min="5636" max="5636" width="0" hidden="1" customWidth="1"/>
    <col min="5637" max="5637" width="14.7109375" customWidth="1"/>
    <col min="5638" max="5638" width="12.5703125" customWidth="1"/>
    <col min="5639" max="5639" width="19.7109375" customWidth="1"/>
    <col min="5889" max="5889" width="49.28515625" customWidth="1"/>
    <col min="5890" max="5890" width="6.7109375" customWidth="1"/>
    <col min="5891" max="5891" width="6.140625" customWidth="1"/>
    <col min="5892" max="5892" width="0" hidden="1" customWidth="1"/>
    <col min="5893" max="5893" width="14.7109375" customWidth="1"/>
    <col min="5894" max="5894" width="12.5703125" customWidth="1"/>
    <col min="5895" max="5895" width="19.7109375" customWidth="1"/>
    <col min="6145" max="6145" width="49.28515625" customWidth="1"/>
    <col min="6146" max="6146" width="6.7109375" customWidth="1"/>
    <col min="6147" max="6147" width="6.140625" customWidth="1"/>
    <col min="6148" max="6148" width="0" hidden="1" customWidth="1"/>
    <col min="6149" max="6149" width="14.7109375" customWidth="1"/>
    <col min="6150" max="6150" width="12.5703125" customWidth="1"/>
    <col min="6151" max="6151" width="19.7109375" customWidth="1"/>
    <col min="6401" max="6401" width="49.28515625" customWidth="1"/>
    <col min="6402" max="6402" width="6.7109375" customWidth="1"/>
    <col min="6403" max="6403" width="6.140625" customWidth="1"/>
    <col min="6404" max="6404" width="0" hidden="1" customWidth="1"/>
    <col min="6405" max="6405" width="14.7109375" customWidth="1"/>
    <col min="6406" max="6406" width="12.5703125" customWidth="1"/>
    <col min="6407" max="6407" width="19.7109375" customWidth="1"/>
    <col min="6657" max="6657" width="49.28515625" customWidth="1"/>
    <col min="6658" max="6658" width="6.7109375" customWidth="1"/>
    <col min="6659" max="6659" width="6.140625" customWidth="1"/>
    <col min="6660" max="6660" width="0" hidden="1" customWidth="1"/>
    <col min="6661" max="6661" width="14.7109375" customWidth="1"/>
    <col min="6662" max="6662" width="12.5703125" customWidth="1"/>
    <col min="6663" max="6663" width="19.7109375" customWidth="1"/>
    <col min="6913" max="6913" width="49.28515625" customWidth="1"/>
    <col min="6914" max="6914" width="6.7109375" customWidth="1"/>
    <col min="6915" max="6915" width="6.140625" customWidth="1"/>
    <col min="6916" max="6916" width="0" hidden="1" customWidth="1"/>
    <col min="6917" max="6917" width="14.7109375" customWidth="1"/>
    <col min="6918" max="6918" width="12.5703125" customWidth="1"/>
    <col min="6919" max="6919" width="19.7109375" customWidth="1"/>
    <col min="7169" max="7169" width="49.28515625" customWidth="1"/>
    <col min="7170" max="7170" width="6.7109375" customWidth="1"/>
    <col min="7171" max="7171" width="6.140625" customWidth="1"/>
    <col min="7172" max="7172" width="0" hidden="1" customWidth="1"/>
    <col min="7173" max="7173" width="14.7109375" customWidth="1"/>
    <col min="7174" max="7174" width="12.5703125" customWidth="1"/>
    <col min="7175" max="7175" width="19.7109375" customWidth="1"/>
    <col min="7425" max="7425" width="49.28515625" customWidth="1"/>
    <col min="7426" max="7426" width="6.7109375" customWidth="1"/>
    <col min="7427" max="7427" width="6.140625" customWidth="1"/>
    <col min="7428" max="7428" width="0" hidden="1" customWidth="1"/>
    <col min="7429" max="7429" width="14.7109375" customWidth="1"/>
    <col min="7430" max="7430" width="12.5703125" customWidth="1"/>
    <col min="7431" max="7431" width="19.7109375" customWidth="1"/>
    <col min="7681" max="7681" width="49.28515625" customWidth="1"/>
    <col min="7682" max="7682" width="6.7109375" customWidth="1"/>
    <col min="7683" max="7683" width="6.140625" customWidth="1"/>
    <col min="7684" max="7684" width="0" hidden="1" customWidth="1"/>
    <col min="7685" max="7685" width="14.7109375" customWidth="1"/>
    <col min="7686" max="7686" width="12.5703125" customWidth="1"/>
    <col min="7687" max="7687" width="19.7109375" customWidth="1"/>
    <col min="7937" max="7937" width="49.28515625" customWidth="1"/>
    <col min="7938" max="7938" width="6.7109375" customWidth="1"/>
    <col min="7939" max="7939" width="6.140625" customWidth="1"/>
    <col min="7940" max="7940" width="0" hidden="1" customWidth="1"/>
    <col min="7941" max="7941" width="14.7109375" customWidth="1"/>
    <col min="7942" max="7942" width="12.5703125" customWidth="1"/>
    <col min="7943" max="7943" width="19.7109375" customWidth="1"/>
    <col min="8193" max="8193" width="49.28515625" customWidth="1"/>
    <col min="8194" max="8194" width="6.7109375" customWidth="1"/>
    <col min="8195" max="8195" width="6.140625" customWidth="1"/>
    <col min="8196" max="8196" width="0" hidden="1" customWidth="1"/>
    <col min="8197" max="8197" width="14.7109375" customWidth="1"/>
    <col min="8198" max="8198" width="12.5703125" customWidth="1"/>
    <col min="8199" max="8199" width="19.7109375" customWidth="1"/>
    <col min="8449" max="8449" width="49.28515625" customWidth="1"/>
    <col min="8450" max="8450" width="6.7109375" customWidth="1"/>
    <col min="8451" max="8451" width="6.140625" customWidth="1"/>
    <col min="8452" max="8452" width="0" hidden="1" customWidth="1"/>
    <col min="8453" max="8453" width="14.7109375" customWidth="1"/>
    <col min="8454" max="8454" width="12.5703125" customWidth="1"/>
    <col min="8455" max="8455" width="19.7109375" customWidth="1"/>
    <col min="8705" max="8705" width="49.28515625" customWidth="1"/>
    <col min="8706" max="8706" width="6.7109375" customWidth="1"/>
    <col min="8707" max="8707" width="6.140625" customWidth="1"/>
    <col min="8708" max="8708" width="0" hidden="1" customWidth="1"/>
    <col min="8709" max="8709" width="14.7109375" customWidth="1"/>
    <col min="8710" max="8710" width="12.5703125" customWidth="1"/>
    <col min="8711" max="8711" width="19.7109375" customWidth="1"/>
    <col min="8961" max="8961" width="49.28515625" customWidth="1"/>
    <col min="8962" max="8962" width="6.7109375" customWidth="1"/>
    <col min="8963" max="8963" width="6.140625" customWidth="1"/>
    <col min="8964" max="8964" width="0" hidden="1" customWidth="1"/>
    <col min="8965" max="8965" width="14.7109375" customWidth="1"/>
    <col min="8966" max="8966" width="12.5703125" customWidth="1"/>
    <col min="8967" max="8967" width="19.7109375" customWidth="1"/>
    <col min="9217" max="9217" width="49.28515625" customWidth="1"/>
    <col min="9218" max="9218" width="6.7109375" customWidth="1"/>
    <col min="9219" max="9219" width="6.140625" customWidth="1"/>
    <col min="9220" max="9220" width="0" hidden="1" customWidth="1"/>
    <col min="9221" max="9221" width="14.7109375" customWidth="1"/>
    <col min="9222" max="9222" width="12.5703125" customWidth="1"/>
    <col min="9223" max="9223" width="19.7109375" customWidth="1"/>
    <col min="9473" max="9473" width="49.28515625" customWidth="1"/>
    <col min="9474" max="9474" width="6.7109375" customWidth="1"/>
    <col min="9475" max="9475" width="6.140625" customWidth="1"/>
    <col min="9476" max="9476" width="0" hidden="1" customWidth="1"/>
    <col min="9477" max="9477" width="14.7109375" customWidth="1"/>
    <col min="9478" max="9478" width="12.5703125" customWidth="1"/>
    <col min="9479" max="9479" width="19.7109375" customWidth="1"/>
    <col min="9729" max="9729" width="49.28515625" customWidth="1"/>
    <col min="9730" max="9730" width="6.7109375" customWidth="1"/>
    <col min="9731" max="9731" width="6.140625" customWidth="1"/>
    <col min="9732" max="9732" width="0" hidden="1" customWidth="1"/>
    <col min="9733" max="9733" width="14.7109375" customWidth="1"/>
    <col min="9734" max="9734" width="12.5703125" customWidth="1"/>
    <col min="9735" max="9735" width="19.7109375" customWidth="1"/>
    <col min="9985" max="9985" width="49.28515625" customWidth="1"/>
    <col min="9986" max="9986" width="6.7109375" customWidth="1"/>
    <col min="9987" max="9987" width="6.140625" customWidth="1"/>
    <col min="9988" max="9988" width="0" hidden="1" customWidth="1"/>
    <col min="9989" max="9989" width="14.7109375" customWidth="1"/>
    <col min="9990" max="9990" width="12.5703125" customWidth="1"/>
    <col min="9991" max="9991" width="19.7109375" customWidth="1"/>
    <col min="10241" max="10241" width="49.28515625" customWidth="1"/>
    <col min="10242" max="10242" width="6.7109375" customWidth="1"/>
    <col min="10243" max="10243" width="6.140625" customWidth="1"/>
    <col min="10244" max="10244" width="0" hidden="1" customWidth="1"/>
    <col min="10245" max="10245" width="14.7109375" customWidth="1"/>
    <col min="10246" max="10246" width="12.5703125" customWidth="1"/>
    <col min="10247" max="10247" width="19.7109375" customWidth="1"/>
    <col min="10497" max="10497" width="49.28515625" customWidth="1"/>
    <col min="10498" max="10498" width="6.7109375" customWidth="1"/>
    <col min="10499" max="10499" width="6.140625" customWidth="1"/>
    <col min="10500" max="10500" width="0" hidden="1" customWidth="1"/>
    <col min="10501" max="10501" width="14.7109375" customWidth="1"/>
    <col min="10502" max="10502" width="12.5703125" customWidth="1"/>
    <col min="10503" max="10503" width="19.7109375" customWidth="1"/>
    <col min="10753" max="10753" width="49.28515625" customWidth="1"/>
    <col min="10754" max="10754" width="6.7109375" customWidth="1"/>
    <col min="10755" max="10755" width="6.140625" customWidth="1"/>
    <col min="10756" max="10756" width="0" hidden="1" customWidth="1"/>
    <col min="10757" max="10757" width="14.7109375" customWidth="1"/>
    <col min="10758" max="10758" width="12.5703125" customWidth="1"/>
    <col min="10759" max="10759" width="19.7109375" customWidth="1"/>
    <col min="11009" max="11009" width="49.28515625" customWidth="1"/>
    <col min="11010" max="11010" width="6.7109375" customWidth="1"/>
    <col min="11011" max="11011" width="6.140625" customWidth="1"/>
    <col min="11012" max="11012" width="0" hidden="1" customWidth="1"/>
    <col min="11013" max="11013" width="14.7109375" customWidth="1"/>
    <col min="11014" max="11014" width="12.5703125" customWidth="1"/>
    <col min="11015" max="11015" width="19.7109375" customWidth="1"/>
    <col min="11265" max="11265" width="49.28515625" customWidth="1"/>
    <col min="11266" max="11266" width="6.7109375" customWidth="1"/>
    <col min="11267" max="11267" width="6.140625" customWidth="1"/>
    <col min="11268" max="11268" width="0" hidden="1" customWidth="1"/>
    <col min="11269" max="11269" width="14.7109375" customWidth="1"/>
    <col min="11270" max="11270" width="12.5703125" customWidth="1"/>
    <col min="11271" max="11271" width="19.7109375" customWidth="1"/>
    <col min="11521" max="11521" width="49.28515625" customWidth="1"/>
    <col min="11522" max="11522" width="6.7109375" customWidth="1"/>
    <col min="11523" max="11523" width="6.140625" customWidth="1"/>
    <col min="11524" max="11524" width="0" hidden="1" customWidth="1"/>
    <col min="11525" max="11525" width="14.7109375" customWidth="1"/>
    <col min="11526" max="11526" width="12.5703125" customWidth="1"/>
    <col min="11527" max="11527" width="19.7109375" customWidth="1"/>
    <col min="11777" max="11777" width="49.28515625" customWidth="1"/>
    <col min="11778" max="11778" width="6.7109375" customWidth="1"/>
    <col min="11779" max="11779" width="6.140625" customWidth="1"/>
    <col min="11780" max="11780" width="0" hidden="1" customWidth="1"/>
    <col min="11781" max="11781" width="14.7109375" customWidth="1"/>
    <col min="11782" max="11782" width="12.5703125" customWidth="1"/>
    <col min="11783" max="11783" width="19.7109375" customWidth="1"/>
    <col min="12033" max="12033" width="49.28515625" customWidth="1"/>
    <col min="12034" max="12034" width="6.7109375" customWidth="1"/>
    <col min="12035" max="12035" width="6.140625" customWidth="1"/>
    <col min="12036" max="12036" width="0" hidden="1" customWidth="1"/>
    <col min="12037" max="12037" width="14.7109375" customWidth="1"/>
    <col min="12038" max="12038" width="12.5703125" customWidth="1"/>
    <col min="12039" max="12039" width="19.7109375" customWidth="1"/>
    <col min="12289" max="12289" width="49.28515625" customWidth="1"/>
    <col min="12290" max="12290" width="6.7109375" customWidth="1"/>
    <col min="12291" max="12291" width="6.140625" customWidth="1"/>
    <col min="12292" max="12292" width="0" hidden="1" customWidth="1"/>
    <col min="12293" max="12293" width="14.7109375" customWidth="1"/>
    <col min="12294" max="12294" width="12.5703125" customWidth="1"/>
    <col min="12295" max="12295" width="19.7109375" customWidth="1"/>
    <col min="12545" max="12545" width="49.28515625" customWidth="1"/>
    <col min="12546" max="12546" width="6.7109375" customWidth="1"/>
    <col min="12547" max="12547" width="6.140625" customWidth="1"/>
    <col min="12548" max="12548" width="0" hidden="1" customWidth="1"/>
    <col min="12549" max="12549" width="14.7109375" customWidth="1"/>
    <col min="12550" max="12550" width="12.5703125" customWidth="1"/>
    <col min="12551" max="12551" width="19.7109375" customWidth="1"/>
    <col min="12801" max="12801" width="49.28515625" customWidth="1"/>
    <col min="12802" max="12802" width="6.7109375" customWidth="1"/>
    <col min="12803" max="12803" width="6.140625" customWidth="1"/>
    <col min="12804" max="12804" width="0" hidden="1" customWidth="1"/>
    <col min="12805" max="12805" width="14.7109375" customWidth="1"/>
    <col min="12806" max="12806" width="12.5703125" customWidth="1"/>
    <col min="12807" max="12807" width="19.7109375" customWidth="1"/>
    <col min="13057" max="13057" width="49.28515625" customWidth="1"/>
    <col min="13058" max="13058" width="6.7109375" customWidth="1"/>
    <col min="13059" max="13059" width="6.140625" customWidth="1"/>
    <col min="13060" max="13060" width="0" hidden="1" customWidth="1"/>
    <col min="13061" max="13061" width="14.7109375" customWidth="1"/>
    <col min="13062" max="13062" width="12.5703125" customWidth="1"/>
    <col min="13063" max="13063" width="19.7109375" customWidth="1"/>
    <col min="13313" max="13313" width="49.28515625" customWidth="1"/>
    <col min="13314" max="13314" width="6.7109375" customWidth="1"/>
    <col min="13315" max="13315" width="6.140625" customWidth="1"/>
    <col min="13316" max="13316" width="0" hidden="1" customWidth="1"/>
    <col min="13317" max="13317" width="14.7109375" customWidth="1"/>
    <col min="13318" max="13318" width="12.5703125" customWidth="1"/>
    <col min="13319" max="13319" width="19.7109375" customWidth="1"/>
    <col min="13569" max="13569" width="49.28515625" customWidth="1"/>
    <col min="13570" max="13570" width="6.7109375" customWidth="1"/>
    <col min="13571" max="13571" width="6.140625" customWidth="1"/>
    <col min="13572" max="13572" width="0" hidden="1" customWidth="1"/>
    <col min="13573" max="13573" width="14.7109375" customWidth="1"/>
    <col min="13574" max="13574" width="12.5703125" customWidth="1"/>
    <col min="13575" max="13575" width="19.7109375" customWidth="1"/>
    <col min="13825" max="13825" width="49.28515625" customWidth="1"/>
    <col min="13826" max="13826" width="6.7109375" customWidth="1"/>
    <col min="13827" max="13827" width="6.140625" customWidth="1"/>
    <col min="13828" max="13828" width="0" hidden="1" customWidth="1"/>
    <col min="13829" max="13829" width="14.7109375" customWidth="1"/>
    <col min="13830" max="13830" width="12.5703125" customWidth="1"/>
    <col min="13831" max="13831" width="19.7109375" customWidth="1"/>
    <col min="14081" max="14081" width="49.28515625" customWidth="1"/>
    <col min="14082" max="14082" width="6.7109375" customWidth="1"/>
    <col min="14083" max="14083" width="6.140625" customWidth="1"/>
    <col min="14084" max="14084" width="0" hidden="1" customWidth="1"/>
    <col min="14085" max="14085" width="14.7109375" customWidth="1"/>
    <col min="14086" max="14086" width="12.5703125" customWidth="1"/>
    <col min="14087" max="14087" width="19.7109375" customWidth="1"/>
    <col min="14337" max="14337" width="49.28515625" customWidth="1"/>
    <col min="14338" max="14338" width="6.7109375" customWidth="1"/>
    <col min="14339" max="14339" width="6.140625" customWidth="1"/>
    <col min="14340" max="14340" width="0" hidden="1" customWidth="1"/>
    <col min="14341" max="14341" width="14.7109375" customWidth="1"/>
    <col min="14342" max="14342" width="12.5703125" customWidth="1"/>
    <col min="14343" max="14343" width="19.7109375" customWidth="1"/>
    <col min="14593" max="14593" width="49.28515625" customWidth="1"/>
    <col min="14594" max="14594" width="6.7109375" customWidth="1"/>
    <col min="14595" max="14595" width="6.140625" customWidth="1"/>
    <col min="14596" max="14596" width="0" hidden="1" customWidth="1"/>
    <col min="14597" max="14597" width="14.7109375" customWidth="1"/>
    <col min="14598" max="14598" width="12.5703125" customWidth="1"/>
    <col min="14599" max="14599" width="19.7109375" customWidth="1"/>
    <col min="14849" max="14849" width="49.28515625" customWidth="1"/>
    <col min="14850" max="14850" width="6.7109375" customWidth="1"/>
    <col min="14851" max="14851" width="6.140625" customWidth="1"/>
    <col min="14852" max="14852" width="0" hidden="1" customWidth="1"/>
    <col min="14853" max="14853" width="14.7109375" customWidth="1"/>
    <col min="14854" max="14854" width="12.5703125" customWidth="1"/>
    <col min="14855" max="14855" width="19.7109375" customWidth="1"/>
    <col min="15105" max="15105" width="49.28515625" customWidth="1"/>
    <col min="15106" max="15106" width="6.7109375" customWidth="1"/>
    <col min="15107" max="15107" width="6.140625" customWidth="1"/>
    <col min="15108" max="15108" width="0" hidden="1" customWidth="1"/>
    <col min="15109" max="15109" width="14.7109375" customWidth="1"/>
    <col min="15110" max="15110" width="12.5703125" customWidth="1"/>
    <col min="15111" max="15111" width="19.7109375" customWidth="1"/>
    <col min="15361" max="15361" width="49.28515625" customWidth="1"/>
    <col min="15362" max="15362" width="6.7109375" customWidth="1"/>
    <col min="15363" max="15363" width="6.140625" customWidth="1"/>
    <col min="15364" max="15364" width="0" hidden="1" customWidth="1"/>
    <col min="15365" max="15365" width="14.7109375" customWidth="1"/>
    <col min="15366" max="15366" width="12.5703125" customWidth="1"/>
    <col min="15367" max="15367" width="19.7109375" customWidth="1"/>
    <col min="15617" max="15617" width="49.28515625" customWidth="1"/>
    <col min="15618" max="15618" width="6.7109375" customWidth="1"/>
    <col min="15619" max="15619" width="6.140625" customWidth="1"/>
    <col min="15620" max="15620" width="0" hidden="1" customWidth="1"/>
    <col min="15621" max="15621" width="14.7109375" customWidth="1"/>
    <col min="15622" max="15622" width="12.5703125" customWidth="1"/>
    <col min="15623" max="15623" width="19.7109375" customWidth="1"/>
    <col min="15873" max="15873" width="49.28515625" customWidth="1"/>
    <col min="15874" max="15874" width="6.7109375" customWidth="1"/>
    <col min="15875" max="15875" width="6.140625" customWidth="1"/>
    <col min="15876" max="15876" width="0" hidden="1" customWidth="1"/>
    <col min="15877" max="15877" width="14.7109375" customWidth="1"/>
    <col min="15878" max="15878" width="12.5703125" customWidth="1"/>
    <col min="15879" max="15879" width="19.7109375" customWidth="1"/>
    <col min="16129" max="16129" width="49.28515625" customWidth="1"/>
    <col min="16130" max="16130" width="6.7109375" customWidth="1"/>
    <col min="16131" max="16131" width="6.140625" customWidth="1"/>
    <col min="16132" max="16132" width="0" hidden="1" customWidth="1"/>
    <col min="16133" max="16133" width="14.7109375" customWidth="1"/>
    <col min="16134" max="16134" width="12.5703125" customWidth="1"/>
    <col min="16135" max="16135" width="19.7109375" customWidth="1"/>
  </cols>
  <sheetData>
    <row r="1" spans="1:7" ht="54" customHeight="1" x14ac:dyDescent="0.25">
      <c r="A1" s="287" t="s">
        <v>642</v>
      </c>
      <c r="B1" s="287"/>
      <c r="C1" s="287"/>
      <c r="D1" s="287"/>
      <c r="E1" s="287"/>
      <c r="F1" s="20"/>
      <c r="G1" s="20"/>
    </row>
    <row r="2" spans="1:7" ht="9" customHeight="1" x14ac:dyDescent="0.25">
      <c r="A2" s="264"/>
      <c r="B2" s="264"/>
      <c r="C2" s="264"/>
      <c r="D2" s="264"/>
      <c r="E2" s="264"/>
      <c r="F2" s="20"/>
      <c r="G2" s="20"/>
    </row>
    <row r="3" spans="1:7" ht="54" customHeight="1" x14ac:dyDescent="0.25">
      <c r="A3" s="287" t="s">
        <v>638</v>
      </c>
      <c r="B3" s="287"/>
      <c r="C3" s="287"/>
      <c r="D3" s="287"/>
      <c r="E3" s="287"/>
      <c r="F3" s="20"/>
      <c r="G3" s="20"/>
    </row>
    <row r="4" spans="1:7" ht="39" customHeight="1" x14ac:dyDescent="0.25">
      <c r="A4" s="291" t="s">
        <v>606</v>
      </c>
      <c r="B4" s="291"/>
      <c r="C4" s="291"/>
      <c r="D4" s="291"/>
      <c r="E4" s="291"/>
      <c r="F4" s="178"/>
      <c r="G4" s="178"/>
    </row>
    <row r="5" spans="1:7" x14ac:dyDescent="0.25">
      <c r="E5" s="105" t="s">
        <v>1</v>
      </c>
    </row>
    <row r="6" spans="1:7" s="211" customFormat="1" ht="38.25" customHeight="1" x14ac:dyDescent="0.25">
      <c r="A6" s="292" t="s">
        <v>3</v>
      </c>
      <c r="B6" s="292" t="s">
        <v>112</v>
      </c>
      <c r="C6" s="292" t="s">
        <v>113</v>
      </c>
      <c r="D6" s="210" t="s">
        <v>607</v>
      </c>
      <c r="E6" s="1" t="s">
        <v>639</v>
      </c>
    </row>
    <row r="7" spans="1:7" ht="12.75" hidden="1" customHeight="1" x14ac:dyDescent="0.25">
      <c r="A7" s="292"/>
      <c r="B7" s="292"/>
      <c r="C7" s="292"/>
      <c r="D7" s="212" t="s">
        <v>607</v>
      </c>
      <c r="E7" s="6" t="s">
        <v>612</v>
      </c>
    </row>
    <row r="8" spans="1:7" ht="18.75" customHeight="1" x14ac:dyDescent="0.25">
      <c r="A8" s="179" t="s">
        <v>120</v>
      </c>
      <c r="B8" s="112" t="s">
        <v>121</v>
      </c>
      <c r="C8" s="112"/>
      <c r="D8" s="180">
        <f>D9+D10+D12+D13+D11</f>
        <v>4155318.92</v>
      </c>
      <c r="E8" s="180">
        <f>E9+E10+E12+E13+E11</f>
        <v>28512065.850000001</v>
      </c>
    </row>
    <row r="9" spans="1:7" ht="30" customHeight="1" x14ac:dyDescent="0.25">
      <c r="A9" s="9" t="s">
        <v>122</v>
      </c>
      <c r="B9" s="112" t="s">
        <v>121</v>
      </c>
      <c r="C9" s="112" t="s">
        <v>123</v>
      </c>
      <c r="D9" s="181">
        <f>E9-1700000</f>
        <v>400000</v>
      </c>
      <c r="E9" s="181">
        <v>2100000</v>
      </c>
    </row>
    <row r="10" spans="1:7" ht="50.25" customHeight="1" x14ac:dyDescent="0.25">
      <c r="A10" s="11" t="s">
        <v>608</v>
      </c>
      <c r="B10" s="112" t="s">
        <v>121</v>
      </c>
      <c r="C10" s="112" t="s">
        <v>140</v>
      </c>
      <c r="D10" s="181">
        <f>E10-10450000</f>
        <v>4000000</v>
      </c>
      <c r="E10" s="181">
        <v>14450000</v>
      </c>
    </row>
    <row r="11" spans="1:7" ht="14.25" hidden="1" customHeight="1" x14ac:dyDescent="0.25">
      <c r="A11" s="11" t="s">
        <v>166</v>
      </c>
      <c r="B11" s="112" t="s">
        <v>121</v>
      </c>
      <c r="C11" s="112" t="s">
        <v>167</v>
      </c>
      <c r="D11" s="181"/>
      <c r="E11" s="181"/>
    </row>
    <row r="12" spans="1:7" x14ac:dyDescent="0.25">
      <c r="A12" s="11" t="s">
        <v>173</v>
      </c>
      <c r="B12" s="112" t="s">
        <v>121</v>
      </c>
      <c r="C12" s="112" t="s">
        <v>174</v>
      </c>
      <c r="D12" s="181">
        <v>0</v>
      </c>
      <c r="E12" s="181">
        <v>100000</v>
      </c>
    </row>
    <row r="13" spans="1:7" x14ac:dyDescent="0.25">
      <c r="A13" s="182" t="s">
        <v>186</v>
      </c>
      <c r="B13" s="112" t="s">
        <v>121</v>
      </c>
      <c r="C13" s="112" t="s">
        <v>187</v>
      </c>
      <c r="D13" s="181">
        <f>E13-12106746.93</f>
        <v>-244681.08000000007</v>
      </c>
      <c r="E13" s="181">
        <v>11862065.85</v>
      </c>
    </row>
    <row r="14" spans="1:7" x14ac:dyDescent="0.25">
      <c r="A14" s="179" t="s">
        <v>252</v>
      </c>
      <c r="B14" s="112" t="s">
        <v>123</v>
      </c>
      <c r="C14" s="112"/>
      <c r="D14" s="183">
        <f>SUM(D15)</f>
        <v>84200</v>
      </c>
      <c r="E14" s="183">
        <f>SUM(E15)</f>
        <v>594700</v>
      </c>
    </row>
    <row r="15" spans="1:7" x14ac:dyDescent="0.25">
      <c r="A15" s="10" t="s">
        <v>253</v>
      </c>
      <c r="B15" s="112" t="s">
        <v>123</v>
      </c>
      <c r="C15" s="112" t="s">
        <v>254</v>
      </c>
      <c r="D15" s="181">
        <f>E15-510500</f>
        <v>84200</v>
      </c>
      <c r="E15" s="181">
        <v>594700</v>
      </c>
    </row>
    <row r="16" spans="1:7" ht="25.5" x14ac:dyDescent="0.25">
      <c r="A16" s="179" t="s">
        <v>609</v>
      </c>
      <c r="B16" s="112" t="s">
        <v>254</v>
      </c>
      <c r="C16" s="112"/>
      <c r="D16" s="183">
        <f>D17+D19+D18</f>
        <v>-153609.05000000002</v>
      </c>
      <c r="E16" s="183">
        <f>E17+E19+E18</f>
        <v>609575.48</v>
      </c>
    </row>
    <row r="17" spans="1:9" ht="15.75" customHeight="1" x14ac:dyDescent="0.25">
      <c r="A17" s="124" t="s">
        <v>264</v>
      </c>
      <c r="B17" s="112" t="s">
        <v>254</v>
      </c>
      <c r="C17" s="112" t="s">
        <v>140</v>
      </c>
      <c r="D17" s="181">
        <f>E17-119749.62</f>
        <v>38263.360000000015</v>
      </c>
      <c r="E17" s="181">
        <v>158012.98000000001</v>
      </c>
    </row>
    <row r="18" spans="1:9" ht="30" hidden="1" customHeight="1" x14ac:dyDescent="0.25">
      <c r="A18" s="10" t="s">
        <v>273</v>
      </c>
      <c r="B18" s="112" t="s">
        <v>254</v>
      </c>
      <c r="C18" s="112" t="s">
        <v>274</v>
      </c>
      <c r="D18" s="181">
        <f>0</f>
        <v>0</v>
      </c>
      <c r="E18" s="181"/>
    </row>
    <row r="19" spans="1:9" ht="25.5" x14ac:dyDescent="0.25">
      <c r="A19" s="53" t="s">
        <v>289</v>
      </c>
      <c r="B19" s="112" t="s">
        <v>254</v>
      </c>
      <c r="C19" s="112" t="s">
        <v>277</v>
      </c>
      <c r="D19" s="181">
        <f>E19-643434.91</f>
        <v>-191872.41000000003</v>
      </c>
      <c r="E19" s="181">
        <v>451562.5</v>
      </c>
    </row>
    <row r="20" spans="1:9" ht="16.5" customHeight="1" x14ac:dyDescent="0.25">
      <c r="A20" s="184" t="s">
        <v>300</v>
      </c>
      <c r="B20" s="185" t="s">
        <v>140</v>
      </c>
      <c r="C20" s="186"/>
      <c r="D20" s="187">
        <f>D24+D21+D23+D25+D22</f>
        <v>3248183.56</v>
      </c>
      <c r="E20" s="187">
        <f>E24+E21+E23+E25+E22</f>
        <v>12480354.27</v>
      </c>
      <c r="F20" s="188"/>
      <c r="G20" s="188"/>
      <c r="I20" s="188"/>
    </row>
    <row r="21" spans="1:9" s="102" customFormat="1" ht="14.25" customHeight="1" x14ac:dyDescent="0.2">
      <c r="A21" s="189" t="s">
        <v>610</v>
      </c>
      <c r="B21" s="186" t="s">
        <v>140</v>
      </c>
      <c r="C21" s="186" t="s">
        <v>121</v>
      </c>
      <c r="D21" s="190"/>
      <c r="E21" s="190">
        <v>2545496</v>
      </c>
      <c r="F21" s="191"/>
      <c r="G21" s="191"/>
      <c r="H21" s="191"/>
      <c r="I21" s="191"/>
    </row>
    <row r="22" spans="1:9" s="102" customFormat="1" ht="14.25" customHeight="1" x14ac:dyDescent="0.2">
      <c r="A22" s="189" t="s">
        <v>329</v>
      </c>
      <c r="B22" s="186" t="s">
        <v>140</v>
      </c>
      <c r="C22" s="186" t="s">
        <v>330</v>
      </c>
      <c r="D22" s="190">
        <f>E22-59374.71</f>
        <v>83883.56</v>
      </c>
      <c r="E22" s="190">
        <v>143258.26999999999</v>
      </c>
      <c r="F22" s="191"/>
      <c r="G22" s="191"/>
      <c r="H22" s="191"/>
      <c r="I22" s="191"/>
    </row>
    <row r="23" spans="1:9" s="102" customFormat="1" ht="14.25" customHeight="1" x14ac:dyDescent="0.2">
      <c r="A23" s="189" t="s">
        <v>334</v>
      </c>
      <c r="B23" s="186" t="s">
        <v>140</v>
      </c>
      <c r="C23" s="186" t="s">
        <v>274</v>
      </c>
      <c r="D23" s="190">
        <f>E23-6226300</f>
        <v>3264300</v>
      </c>
      <c r="E23" s="190">
        <v>9490600</v>
      </c>
      <c r="F23" s="191"/>
      <c r="G23" s="191"/>
      <c r="H23" s="191"/>
      <c r="I23" s="191"/>
    </row>
    <row r="24" spans="1:9" ht="13.5" customHeight="1" x14ac:dyDescent="0.25">
      <c r="A24" s="192" t="s">
        <v>338</v>
      </c>
      <c r="B24" s="126" t="s">
        <v>140</v>
      </c>
      <c r="C24" s="126" t="s">
        <v>286</v>
      </c>
      <c r="D24" s="193">
        <f>E24-400000</f>
        <v>-100000</v>
      </c>
      <c r="E24" s="193">
        <v>300000</v>
      </c>
      <c r="F24" s="188"/>
      <c r="G24" s="188"/>
      <c r="H24" s="188"/>
      <c r="I24" s="188"/>
    </row>
    <row r="25" spans="1:9" ht="13.5" customHeight="1" x14ac:dyDescent="0.25">
      <c r="A25" s="192" t="s">
        <v>344</v>
      </c>
      <c r="B25" s="126" t="s">
        <v>140</v>
      </c>
      <c r="C25" s="126" t="s">
        <v>347</v>
      </c>
      <c r="D25" s="193">
        <v>0</v>
      </c>
      <c r="E25" s="193">
        <v>1000</v>
      </c>
      <c r="F25" s="188"/>
      <c r="G25" s="188"/>
      <c r="H25" s="188"/>
      <c r="I25" s="188"/>
    </row>
    <row r="26" spans="1:9" x14ac:dyDescent="0.25">
      <c r="A26" s="179" t="s">
        <v>351</v>
      </c>
      <c r="B26" s="112" t="s">
        <v>330</v>
      </c>
      <c r="C26" s="112"/>
      <c r="D26" s="183">
        <f>SUM(D29,D27,D28)</f>
        <v>3856328.6799999997</v>
      </c>
      <c r="E26" s="183">
        <f>SUM(E29,E27,E28)</f>
        <v>16259439.789999999</v>
      </c>
    </row>
    <row r="27" spans="1:9" x14ac:dyDescent="0.25">
      <c r="A27" s="10" t="s">
        <v>352</v>
      </c>
      <c r="B27" s="112" t="s">
        <v>330</v>
      </c>
      <c r="C27" s="112" t="s">
        <v>121</v>
      </c>
      <c r="D27" s="181">
        <f>E27-550000</f>
        <v>-200000</v>
      </c>
      <c r="E27" s="181">
        <v>350000</v>
      </c>
    </row>
    <row r="28" spans="1:9" ht="12" customHeight="1" x14ac:dyDescent="0.25">
      <c r="A28" s="10" t="s">
        <v>389</v>
      </c>
      <c r="B28" s="112" t="s">
        <v>330</v>
      </c>
      <c r="C28" s="112" t="s">
        <v>123</v>
      </c>
      <c r="D28" s="181">
        <v>0</v>
      </c>
      <c r="E28" s="181">
        <v>10000</v>
      </c>
    </row>
    <row r="29" spans="1:9" x14ac:dyDescent="0.25">
      <c r="A29" s="9" t="s">
        <v>395</v>
      </c>
      <c r="B29" s="112" t="s">
        <v>330</v>
      </c>
      <c r="C29" s="112" t="s">
        <v>254</v>
      </c>
      <c r="D29" s="194">
        <f>E29-11843111.11</f>
        <v>4056328.6799999997</v>
      </c>
      <c r="E29" s="194">
        <v>15899439.789999999</v>
      </c>
      <c r="G29" s="5"/>
    </row>
    <row r="30" spans="1:9" s="110" customFormat="1" ht="15" hidden="1" customHeight="1" x14ac:dyDescent="0.2">
      <c r="A30" s="12" t="s">
        <v>450</v>
      </c>
      <c r="B30" s="107" t="s">
        <v>451</v>
      </c>
      <c r="C30" s="107"/>
      <c r="D30" s="180"/>
      <c r="E30" s="180">
        <f>E31</f>
        <v>0</v>
      </c>
      <c r="G30" s="153"/>
    </row>
    <row r="31" spans="1:9" hidden="1" x14ac:dyDescent="0.25">
      <c r="A31" s="9" t="s">
        <v>452</v>
      </c>
      <c r="B31" s="112" t="s">
        <v>451</v>
      </c>
      <c r="C31" s="112" t="s">
        <v>330</v>
      </c>
      <c r="D31" s="194"/>
      <c r="E31" s="194"/>
      <c r="G31" s="5"/>
    </row>
    <row r="32" spans="1:9" s="110" customFormat="1" ht="12.75" hidden="1" x14ac:dyDescent="0.2">
      <c r="A32" s="195" t="s">
        <v>547</v>
      </c>
      <c r="B32" s="107" t="s">
        <v>167</v>
      </c>
      <c r="C32" s="107"/>
      <c r="D32" s="180">
        <f>D33</f>
        <v>0</v>
      </c>
      <c r="E32" s="180">
        <f>E33</f>
        <v>0</v>
      </c>
      <c r="G32" s="153"/>
    </row>
    <row r="33" spans="1:7" ht="12.75" hidden="1" customHeight="1" x14ac:dyDescent="0.25">
      <c r="A33" s="196" t="s">
        <v>548</v>
      </c>
      <c r="B33" s="112" t="s">
        <v>167</v>
      </c>
      <c r="C33" s="112" t="s">
        <v>167</v>
      </c>
      <c r="D33" s="194">
        <v>0</v>
      </c>
      <c r="E33" s="194"/>
      <c r="G33" s="5"/>
    </row>
    <row r="34" spans="1:7" ht="13.5" customHeight="1" x14ac:dyDescent="0.25">
      <c r="A34" s="12" t="s">
        <v>460</v>
      </c>
      <c r="B34" s="112" t="s">
        <v>323</v>
      </c>
      <c r="C34" s="112"/>
      <c r="D34" s="180">
        <f>D35</f>
        <v>168567.48000000045</v>
      </c>
      <c r="E34" s="180">
        <f>E35</f>
        <v>15868567.48</v>
      </c>
      <c r="G34" s="5"/>
    </row>
    <row r="35" spans="1:7" x14ac:dyDescent="0.25">
      <c r="A35" s="9" t="s">
        <v>461</v>
      </c>
      <c r="B35" s="112" t="s">
        <v>323</v>
      </c>
      <c r="C35" s="112" t="s">
        <v>121</v>
      </c>
      <c r="D35" s="194">
        <f>E35-15700000</f>
        <v>168567.48000000045</v>
      </c>
      <c r="E35" s="194">
        <v>15868567.48</v>
      </c>
    </row>
    <row r="36" spans="1:7" hidden="1" x14ac:dyDescent="0.25">
      <c r="A36" s="195" t="s">
        <v>486</v>
      </c>
      <c r="B36" s="112" t="s">
        <v>274</v>
      </c>
      <c r="C36" s="197"/>
      <c r="D36" s="198">
        <f>D37+D38</f>
        <v>60000</v>
      </c>
      <c r="E36" s="198">
        <f>E37</f>
        <v>0</v>
      </c>
    </row>
    <row r="37" spans="1:7" ht="15.75" hidden="1" customHeight="1" x14ac:dyDescent="0.25">
      <c r="A37" s="182" t="s">
        <v>487</v>
      </c>
      <c r="B37" s="112" t="s">
        <v>274</v>
      </c>
      <c r="C37" s="197" t="s">
        <v>167</v>
      </c>
      <c r="D37" s="177">
        <v>0</v>
      </c>
      <c r="E37" s="177"/>
    </row>
    <row r="38" spans="1:7" x14ac:dyDescent="0.25">
      <c r="A38" s="195" t="s">
        <v>491</v>
      </c>
      <c r="B38" s="131">
        <v>10</v>
      </c>
      <c r="C38" s="197"/>
      <c r="D38" s="198">
        <f>D39+D40</f>
        <v>60000</v>
      </c>
      <c r="E38" s="198">
        <f>E39+E40</f>
        <v>240000</v>
      </c>
    </row>
    <row r="39" spans="1:7" ht="15.75" customHeight="1" x14ac:dyDescent="0.25">
      <c r="A39" s="182" t="s">
        <v>492</v>
      </c>
      <c r="B39" s="131">
        <v>10</v>
      </c>
      <c r="C39" s="197" t="s">
        <v>121</v>
      </c>
      <c r="D39" s="177">
        <f>E39-180000</f>
        <v>60000</v>
      </c>
      <c r="E39" s="177">
        <v>240000</v>
      </c>
    </row>
    <row r="40" spans="1:7" ht="12.75" hidden="1" customHeight="1" x14ac:dyDescent="0.25">
      <c r="A40" s="182" t="s">
        <v>507</v>
      </c>
      <c r="B40" s="131">
        <v>10</v>
      </c>
      <c r="C40" s="197" t="s">
        <v>254</v>
      </c>
      <c r="D40" s="177"/>
      <c r="E40" s="177"/>
    </row>
    <row r="41" spans="1:7" x14ac:dyDescent="0.25">
      <c r="A41" s="179" t="s">
        <v>514</v>
      </c>
      <c r="B41" s="112" t="s">
        <v>174</v>
      </c>
      <c r="C41" s="112"/>
      <c r="D41" s="180">
        <f>SUM(D42,D43)</f>
        <v>3500000</v>
      </c>
      <c r="E41" s="180">
        <f>E42</f>
        <v>13400000</v>
      </c>
    </row>
    <row r="42" spans="1:7" ht="15" customHeight="1" x14ac:dyDescent="0.25">
      <c r="A42" s="9" t="s">
        <v>515</v>
      </c>
      <c r="B42" s="112" t="s">
        <v>174</v>
      </c>
      <c r="C42" s="112" t="s">
        <v>121</v>
      </c>
      <c r="D42" s="194">
        <f>E42-9900000</f>
        <v>3500000</v>
      </c>
      <c r="E42" s="194">
        <v>13400000</v>
      </c>
    </row>
    <row r="43" spans="1:7" ht="15" hidden="1" customHeight="1" x14ac:dyDescent="0.25">
      <c r="A43" s="179" t="s">
        <v>530</v>
      </c>
      <c r="B43" s="112" t="s">
        <v>174</v>
      </c>
      <c r="C43" s="112" t="s">
        <v>123</v>
      </c>
      <c r="D43" s="194"/>
      <c r="E43" s="194"/>
    </row>
    <row r="44" spans="1:7" ht="15" hidden="1" customHeight="1" x14ac:dyDescent="0.25">
      <c r="A44" s="179"/>
      <c r="B44" s="112"/>
      <c r="C44" s="112"/>
      <c r="D44" s="180"/>
      <c r="E44" s="180"/>
    </row>
    <row r="45" spans="1:7" ht="15" hidden="1" customHeight="1" x14ac:dyDescent="0.25">
      <c r="A45" s="179"/>
      <c r="B45" s="112"/>
      <c r="C45" s="112"/>
      <c r="D45" s="180"/>
      <c r="E45" s="180"/>
    </row>
    <row r="46" spans="1:7" ht="15" hidden="1" customHeight="1" x14ac:dyDescent="0.25">
      <c r="A46" s="179"/>
      <c r="B46" s="112"/>
      <c r="C46" s="112"/>
      <c r="D46" s="180"/>
      <c r="E46" s="180"/>
    </row>
    <row r="47" spans="1:7" ht="15" hidden="1" customHeight="1" x14ac:dyDescent="0.25">
      <c r="A47" s="179"/>
      <c r="B47" s="112"/>
      <c r="C47" s="112"/>
      <c r="D47" s="180"/>
      <c r="E47" s="180"/>
    </row>
    <row r="48" spans="1:7" ht="15" hidden="1" customHeight="1" x14ac:dyDescent="0.25">
      <c r="A48" s="179"/>
      <c r="B48" s="112"/>
      <c r="C48" s="112"/>
      <c r="D48" s="180"/>
      <c r="E48" s="180"/>
    </row>
    <row r="49" spans="1:9" ht="15" hidden="1" customHeight="1" x14ac:dyDescent="0.25">
      <c r="A49" s="179"/>
      <c r="B49" s="112"/>
      <c r="C49" s="112"/>
      <c r="D49" s="180"/>
      <c r="E49" s="180"/>
    </row>
    <row r="50" spans="1:9" ht="15" hidden="1" customHeight="1" x14ac:dyDescent="0.25">
      <c r="A50" s="179"/>
      <c r="B50" s="112"/>
      <c r="C50" s="112"/>
      <c r="D50" s="180"/>
      <c r="E50" s="180"/>
    </row>
    <row r="51" spans="1:9" ht="15" hidden="1" customHeight="1" x14ac:dyDescent="0.25">
      <c r="A51" s="179"/>
      <c r="B51" s="112"/>
      <c r="C51" s="112"/>
      <c r="D51" s="180"/>
      <c r="E51" s="180"/>
    </row>
    <row r="52" spans="1:9" s="110" customFormat="1" ht="31.5" hidden="1" customHeight="1" x14ac:dyDescent="0.2">
      <c r="A52" s="196" t="s">
        <v>533</v>
      </c>
      <c r="B52" s="199" t="s">
        <v>277</v>
      </c>
      <c r="C52" s="199"/>
      <c r="D52" s="200">
        <f>D53</f>
        <v>0</v>
      </c>
      <c r="E52" s="200">
        <f>E53</f>
        <v>0</v>
      </c>
      <c r="F52" s="201"/>
      <c r="G52" s="201"/>
      <c r="H52" s="201"/>
      <c r="I52" s="201"/>
    </row>
    <row r="53" spans="1:9" ht="28.5" hidden="1" customHeight="1" x14ac:dyDescent="0.25">
      <c r="A53" s="202" t="s">
        <v>535</v>
      </c>
      <c r="B53" s="126" t="s">
        <v>277</v>
      </c>
      <c r="C53" s="126" t="s">
        <v>254</v>
      </c>
      <c r="D53" s="193"/>
      <c r="E53" s="193"/>
      <c r="F53" s="188"/>
      <c r="G53" s="188"/>
      <c r="H53" s="188"/>
      <c r="I53" s="188"/>
    </row>
    <row r="54" spans="1:9" ht="15" hidden="1" customHeight="1" x14ac:dyDescent="0.25">
      <c r="A54" s="9"/>
      <c r="B54" s="126"/>
      <c r="C54" s="126"/>
      <c r="D54" s="193"/>
      <c r="E54" s="193"/>
      <c r="F54" s="188"/>
      <c r="G54" s="188"/>
      <c r="H54" s="188"/>
      <c r="I54" s="188"/>
    </row>
    <row r="55" spans="1:9" ht="15" hidden="1" customHeight="1" x14ac:dyDescent="0.25">
      <c r="A55" s="9"/>
      <c r="B55" s="126"/>
      <c r="C55" s="126"/>
      <c r="D55" s="193"/>
      <c r="E55" s="193"/>
      <c r="F55" s="188"/>
      <c r="G55" s="188"/>
      <c r="H55" s="188"/>
      <c r="I55" s="188"/>
    </row>
    <row r="56" spans="1:9" ht="15" hidden="1" customHeight="1" x14ac:dyDescent="0.25">
      <c r="A56" s="9"/>
      <c r="B56" s="126"/>
      <c r="C56" s="126"/>
      <c r="D56" s="193"/>
      <c r="E56" s="193"/>
      <c r="F56" s="188"/>
      <c r="G56" s="188"/>
      <c r="H56" s="188"/>
      <c r="I56" s="188"/>
    </row>
    <row r="57" spans="1:9" ht="15" hidden="1" customHeight="1" x14ac:dyDescent="0.25">
      <c r="A57" s="9"/>
      <c r="B57" s="126"/>
      <c r="C57" s="126"/>
      <c r="D57" s="193"/>
      <c r="E57" s="193"/>
      <c r="F57" s="188"/>
      <c r="G57" s="188"/>
      <c r="H57" s="188"/>
      <c r="I57" s="188"/>
    </row>
    <row r="58" spans="1:9" ht="15" customHeight="1" x14ac:dyDescent="0.25">
      <c r="A58" s="175" t="s">
        <v>543</v>
      </c>
      <c r="B58" s="112"/>
      <c r="C58" s="2"/>
      <c r="D58" s="180">
        <f>D8+D16+D20+D26+D34+D38+D41+D14+D52+D32</f>
        <v>14918989.59</v>
      </c>
      <c r="E58" s="180">
        <f>E8+E16+E20+E26+E34+E38+E41+E14+E52+E32+E30+E36</f>
        <v>87964702.870000005</v>
      </c>
      <c r="G58" s="15"/>
    </row>
    <row r="59" spans="1:9" x14ac:dyDescent="0.25">
      <c r="A59" s="203"/>
      <c r="B59" s="203"/>
      <c r="C59" s="17"/>
      <c r="D59" s="204">
        <f>D58-'доходы 2023'!C59</f>
        <v>5111545.83</v>
      </c>
      <c r="E59" s="204"/>
    </row>
    <row r="60" spans="1:9" x14ac:dyDescent="0.25">
      <c r="A60" s="17"/>
      <c r="B60" s="203"/>
      <c r="C60" s="203"/>
      <c r="D60" s="203"/>
      <c r="E60" s="205"/>
    </row>
    <row r="61" spans="1:9" x14ac:dyDescent="0.25">
      <c r="E61" s="206"/>
    </row>
  </sheetData>
  <mergeCells count="6">
    <mergeCell ref="A3:E3"/>
    <mergeCell ref="A1:E1"/>
    <mergeCell ref="A4:E4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0"/>
  <sheetViews>
    <sheetView workbookViewId="0">
      <selection sqref="A1:I1"/>
    </sheetView>
  </sheetViews>
  <sheetFormatPr defaultRowHeight="15" x14ac:dyDescent="0.25"/>
  <cols>
    <col min="1" max="1" width="44.28515625" style="19" customWidth="1"/>
    <col min="2" max="2" width="5.42578125" style="19" customWidth="1"/>
    <col min="3" max="3" width="5" style="19" customWidth="1"/>
    <col min="4" max="4" width="4.85546875" style="19" customWidth="1"/>
    <col min="5" max="5" width="12.85546875" style="19" customWidth="1"/>
    <col min="6" max="6" width="5.7109375" style="19" customWidth="1"/>
    <col min="7" max="7" width="16.28515625" style="209" customWidth="1"/>
    <col min="8" max="8" width="12.28515625" style="19" customWidth="1"/>
    <col min="9" max="9" width="13.42578125" style="19" customWidth="1"/>
    <col min="257" max="257" width="44.28515625" customWidth="1"/>
    <col min="258" max="258" width="5.42578125" customWidth="1"/>
    <col min="259" max="259" width="5" customWidth="1"/>
    <col min="260" max="260" width="4.85546875" customWidth="1"/>
    <col min="261" max="261" width="12.85546875" customWidth="1"/>
    <col min="262" max="262" width="5.7109375" customWidth="1"/>
    <col min="263" max="263" width="16.28515625" customWidth="1"/>
    <col min="264" max="264" width="12.28515625" customWidth="1"/>
    <col min="265" max="265" width="13.42578125" customWidth="1"/>
    <col min="513" max="513" width="44.28515625" customWidth="1"/>
    <col min="514" max="514" width="5.42578125" customWidth="1"/>
    <col min="515" max="515" width="5" customWidth="1"/>
    <col min="516" max="516" width="4.85546875" customWidth="1"/>
    <col min="517" max="517" width="12.85546875" customWidth="1"/>
    <col min="518" max="518" width="5.7109375" customWidth="1"/>
    <col min="519" max="519" width="16.28515625" customWidth="1"/>
    <col min="520" max="520" width="12.28515625" customWidth="1"/>
    <col min="521" max="521" width="13.42578125" customWidth="1"/>
    <col min="769" max="769" width="44.28515625" customWidth="1"/>
    <col min="770" max="770" width="5.42578125" customWidth="1"/>
    <col min="771" max="771" width="5" customWidth="1"/>
    <col min="772" max="772" width="4.85546875" customWidth="1"/>
    <col min="773" max="773" width="12.85546875" customWidth="1"/>
    <col min="774" max="774" width="5.7109375" customWidth="1"/>
    <col min="775" max="775" width="16.28515625" customWidth="1"/>
    <col min="776" max="776" width="12.28515625" customWidth="1"/>
    <col min="777" max="777" width="13.42578125" customWidth="1"/>
    <col min="1025" max="1025" width="44.28515625" customWidth="1"/>
    <col min="1026" max="1026" width="5.42578125" customWidth="1"/>
    <col min="1027" max="1027" width="5" customWidth="1"/>
    <col min="1028" max="1028" width="4.85546875" customWidth="1"/>
    <col min="1029" max="1029" width="12.85546875" customWidth="1"/>
    <col min="1030" max="1030" width="5.7109375" customWidth="1"/>
    <col min="1031" max="1031" width="16.28515625" customWidth="1"/>
    <col min="1032" max="1032" width="12.28515625" customWidth="1"/>
    <col min="1033" max="1033" width="13.42578125" customWidth="1"/>
    <col min="1281" max="1281" width="44.28515625" customWidth="1"/>
    <col min="1282" max="1282" width="5.42578125" customWidth="1"/>
    <col min="1283" max="1283" width="5" customWidth="1"/>
    <col min="1284" max="1284" width="4.85546875" customWidth="1"/>
    <col min="1285" max="1285" width="12.85546875" customWidth="1"/>
    <col min="1286" max="1286" width="5.7109375" customWidth="1"/>
    <col min="1287" max="1287" width="16.28515625" customWidth="1"/>
    <col min="1288" max="1288" width="12.28515625" customWidth="1"/>
    <col min="1289" max="1289" width="13.42578125" customWidth="1"/>
    <col min="1537" max="1537" width="44.28515625" customWidth="1"/>
    <col min="1538" max="1538" width="5.42578125" customWidth="1"/>
    <col min="1539" max="1539" width="5" customWidth="1"/>
    <col min="1540" max="1540" width="4.85546875" customWidth="1"/>
    <col min="1541" max="1541" width="12.85546875" customWidth="1"/>
    <col min="1542" max="1542" width="5.7109375" customWidth="1"/>
    <col min="1543" max="1543" width="16.28515625" customWidth="1"/>
    <col min="1544" max="1544" width="12.28515625" customWidth="1"/>
    <col min="1545" max="1545" width="13.42578125" customWidth="1"/>
    <col min="1793" max="1793" width="44.28515625" customWidth="1"/>
    <col min="1794" max="1794" width="5.42578125" customWidth="1"/>
    <col min="1795" max="1795" width="5" customWidth="1"/>
    <col min="1796" max="1796" width="4.85546875" customWidth="1"/>
    <col min="1797" max="1797" width="12.85546875" customWidth="1"/>
    <col min="1798" max="1798" width="5.7109375" customWidth="1"/>
    <col min="1799" max="1799" width="16.28515625" customWidth="1"/>
    <col min="1800" max="1800" width="12.28515625" customWidth="1"/>
    <col min="1801" max="1801" width="13.42578125" customWidth="1"/>
    <col min="2049" max="2049" width="44.28515625" customWidth="1"/>
    <col min="2050" max="2050" width="5.42578125" customWidth="1"/>
    <col min="2051" max="2051" width="5" customWidth="1"/>
    <col min="2052" max="2052" width="4.85546875" customWidth="1"/>
    <col min="2053" max="2053" width="12.85546875" customWidth="1"/>
    <col min="2054" max="2054" width="5.7109375" customWidth="1"/>
    <col min="2055" max="2055" width="16.28515625" customWidth="1"/>
    <col min="2056" max="2056" width="12.28515625" customWidth="1"/>
    <col min="2057" max="2057" width="13.42578125" customWidth="1"/>
    <col min="2305" max="2305" width="44.28515625" customWidth="1"/>
    <col min="2306" max="2306" width="5.42578125" customWidth="1"/>
    <col min="2307" max="2307" width="5" customWidth="1"/>
    <col min="2308" max="2308" width="4.85546875" customWidth="1"/>
    <col min="2309" max="2309" width="12.85546875" customWidth="1"/>
    <col min="2310" max="2310" width="5.7109375" customWidth="1"/>
    <col min="2311" max="2311" width="16.28515625" customWidth="1"/>
    <col min="2312" max="2312" width="12.28515625" customWidth="1"/>
    <col min="2313" max="2313" width="13.42578125" customWidth="1"/>
    <col min="2561" max="2561" width="44.28515625" customWidth="1"/>
    <col min="2562" max="2562" width="5.42578125" customWidth="1"/>
    <col min="2563" max="2563" width="5" customWidth="1"/>
    <col min="2564" max="2564" width="4.85546875" customWidth="1"/>
    <col min="2565" max="2565" width="12.85546875" customWidth="1"/>
    <col min="2566" max="2566" width="5.7109375" customWidth="1"/>
    <col min="2567" max="2567" width="16.28515625" customWidth="1"/>
    <col min="2568" max="2568" width="12.28515625" customWidth="1"/>
    <col min="2569" max="2569" width="13.42578125" customWidth="1"/>
    <col min="2817" max="2817" width="44.28515625" customWidth="1"/>
    <col min="2818" max="2818" width="5.42578125" customWidth="1"/>
    <col min="2819" max="2819" width="5" customWidth="1"/>
    <col min="2820" max="2820" width="4.85546875" customWidth="1"/>
    <col min="2821" max="2821" width="12.85546875" customWidth="1"/>
    <col min="2822" max="2822" width="5.7109375" customWidth="1"/>
    <col min="2823" max="2823" width="16.28515625" customWidth="1"/>
    <col min="2824" max="2824" width="12.28515625" customWidth="1"/>
    <col min="2825" max="2825" width="13.42578125" customWidth="1"/>
    <col min="3073" max="3073" width="44.28515625" customWidth="1"/>
    <col min="3074" max="3074" width="5.42578125" customWidth="1"/>
    <col min="3075" max="3075" width="5" customWidth="1"/>
    <col min="3076" max="3076" width="4.85546875" customWidth="1"/>
    <col min="3077" max="3077" width="12.85546875" customWidth="1"/>
    <col min="3078" max="3078" width="5.7109375" customWidth="1"/>
    <col min="3079" max="3079" width="16.28515625" customWidth="1"/>
    <col min="3080" max="3080" width="12.28515625" customWidth="1"/>
    <col min="3081" max="3081" width="13.42578125" customWidth="1"/>
    <col min="3329" max="3329" width="44.28515625" customWidth="1"/>
    <col min="3330" max="3330" width="5.42578125" customWidth="1"/>
    <col min="3331" max="3331" width="5" customWidth="1"/>
    <col min="3332" max="3332" width="4.85546875" customWidth="1"/>
    <col min="3333" max="3333" width="12.85546875" customWidth="1"/>
    <col min="3334" max="3334" width="5.7109375" customWidth="1"/>
    <col min="3335" max="3335" width="16.28515625" customWidth="1"/>
    <col min="3336" max="3336" width="12.28515625" customWidth="1"/>
    <col min="3337" max="3337" width="13.42578125" customWidth="1"/>
    <col min="3585" max="3585" width="44.28515625" customWidth="1"/>
    <col min="3586" max="3586" width="5.42578125" customWidth="1"/>
    <col min="3587" max="3587" width="5" customWidth="1"/>
    <col min="3588" max="3588" width="4.85546875" customWidth="1"/>
    <col min="3589" max="3589" width="12.85546875" customWidth="1"/>
    <col min="3590" max="3590" width="5.7109375" customWidth="1"/>
    <col min="3591" max="3591" width="16.28515625" customWidth="1"/>
    <col min="3592" max="3592" width="12.28515625" customWidth="1"/>
    <col min="3593" max="3593" width="13.42578125" customWidth="1"/>
    <col min="3841" max="3841" width="44.28515625" customWidth="1"/>
    <col min="3842" max="3842" width="5.42578125" customWidth="1"/>
    <col min="3843" max="3843" width="5" customWidth="1"/>
    <col min="3844" max="3844" width="4.85546875" customWidth="1"/>
    <col min="3845" max="3845" width="12.85546875" customWidth="1"/>
    <col min="3846" max="3846" width="5.7109375" customWidth="1"/>
    <col min="3847" max="3847" width="16.28515625" customWidth="1"/>
    <col min="3848" max="3848" width="12.28515625" customWidth="1"/>
    <col min="3849" max="3849" width="13.42578125" customWidth="1"/>
    <col min="4097" max="4097" width="44.28515625" customWidth="1"/>
    <col min="4098" max="4098" width="5.42578125" customWidth="1"/>
    <col min="4099" max="4099" width="5" customWidth="1"/>
    <col min="4100" max="4100" width="4.85546875" customWidth="1"/>
    <col min="4101" max="4101" width="12.85546875" customWidth="1"/>
    <col min="4102" max="4102" width="5.7109375" customWidth="1"/>
    <col min="4103" max="4103" width="16.28515625" customWidth="1"/>
    <col min="4104" max="4104" width="12.28515625" customWidth="1"/>
    <col min="4105" max="4105" width="13.42578125" customWidth="1"/>
    <col min="4353" max="4353" width="44.28515625" customWidth="1"/>
    <col min="4354" max="4354" width="5.42578125" customWidth="1"/>
    <col min="4355" max="4355" width="5" customWidth="1"/>
    <col min="4356" max="4356" width="4.85546875" customWidth="1"/>
    <col min="4357" max="4357" width="12.85546875" customWidth="1"/>
    <col min="4358" max="4358" width="5.7109375" customWidth="1"/>
    <col min="4359" max="4359" width="16.28515625" customWidth="1"/>
    <col min="4360" max="4360" width="12.28515625" customWidth="1"/>
    <col min="4361" max="4361" width="13.42578125" customWidth="1"/>
    <col min="4609" max="4609" width="44.28515625" customWidth="1"/>
    <col min="4610" max="4610" width="5.42578125" customWidth="1"/>
    <col min="4611" max="4611" width="5" customWidth="1"/>
    <col min="4612" max="4612" width="4.85546875" customWidth="1"/>
    <col min="4613" max="4613" width="12.85546875" customWidth="1"/>
    <col min="4614" max="4614" width="5.7109375" customWidth="1"/>
    <col min="4615" max="4615" width="16.28515625" customWidth="1"/>
    <col min="4616" max="4616" width="12.28515625" customWidth="1"/>
    <col min="4617" max="4617" width="13.42578125" customWidth="1"/>
    <col min="4865" max="4865" width="44.28515625" customWidth="1"/>
    <col min="4866" max="4866" width="5.42578125" customWidth="1"/>
    <col min="4867" max="4867" width="5" customWidth="1"/>
    <col min="4868" max="4868" width="4.85546875" customWidth="1"/>
    <col min="4869" max="4869" width="12.85546875" customWidth="1"/>
    <col min="4870" max="4870" width="5.7109375" customWidth="1"/>
    <col min="4871" max="4871" width="16.28515625" customWidth="1"/>
    <col min="4872" max="4872" width="12.28515625" customWidth="1"/>
    <col min="4873" max="4873" width="13.42578125" customWidth="1"/>
    <col min="5121" max="5121" width="44.28515625" customWidth="1"/>
    <col min="5122" max="5122" width="5.42578125" customWidth="1"/>
    <col min="5123" max="5123" width="5" customWidth="1"/>
    <col min="5124" max="5124" width="4.85546875" customWidth="1"/>
    <col min="5125" max="5125" width="12.85546875" customWidth="1"/>
    <col min="5126" max="5126" width="5.7109375" customWidth="1"/>
    <col min="5127" max="5127" width="16.28515625" customWidth="1"/>
    <col min="5128" max="5128" width="12.28515625" customWidth="1"/>
    <col min="5129" max="5129" width="13.42578125" customWidth="1"/>
    <col min="5377" max="5377" width="44.28515625" customWidth="1"/>
    <col min="5378" max="5378" width="5.42578125" customWidth="1"/>
    <col min="5379" max="5379" width="5" customWidth="1"/>
    <col min="5380" max="5380" width="4.85546875" customWidth="1"/>
    <col min="5381" max="5381" width="12.85546875" customWidth="1"/>
    <col min="5382" max="5382" width="5.7109375" customWidth="1"/>
    <col min="5383" max="5383" width="16.28515625" customWidth="1"/>
    <col min="5384" max="5384" width="12.28515625" customWidth="1"/>
    <col min="5385" max="5385" width="13.42578125" customWidth="1"/>
    <col min="5633" max="5633" width="44.28515625" customWidth="1"/>
    <col min="5634" max="5634" width="5.42578125" customWidth="1"/>
    <col min="5635" max="5635" width="5" customWidth="1"/>
    <col min="5636" max="5636" width="4.85546875" customWidth="1"/>
    <col min="5637" max="5637" width="12.85546875" customWidth="1"/>
    <col min="5638" max="5638" width="5.7109375" customWidth="1"/>
    <col min="5639" max="5639" width="16.28515625" customWidth="1"/>
    <col min="5640" max="5640" width="12.28515625" customWidth="1"/>
    <col min="5641" max="5641" width="13.42578125" customWidth="1"/>
    <col min="5889" max="5889" width="44.28515625" customWidth="1"/>
    <col min="5890" max="5890" width="5.42578125" customWidth="1"/>
    <col min="5891" max="5891" width="5" customWidth="1"/>
    <col min="5892" max="5892" width="4.85546875" customWidth="1"/>
    <col min="5893" max="5893" width="12.85546875" customWidth="1"/>
    <col min="5894" max="5894" width="5.7109375" customWidth="1"/>
    <col min="5895" max="5895" width="16.28515625" customWidth="1"/>
    <col min="5896" max="5896" width="12.28515625" customWidth="1"/>
    <col min="5897" max="5897" width="13.42578125" customWidth="1"/>
    <col min="6145" max="6145" width="44.28515625" customWidth="1"/>
    <col min="6146" max="6146" width="5.42578125" customWidth="1"/>
    <col min="6147" max="6147" width="5" customWidth="1"/>
    <col min="6148" max="6148" width="4.85546875" customWidth="1"/>
    <col min="6149" max="6149" width="12.85546875" customWidth="1"/>
    <col min="6150" max="6150" width="5.7109375" customWidth="1"/>
    <col min="6151" max="6151" width="16.28515625" customWidth="1"/>
    <col min="6152" max="6152" width="12.28515625" customWidth="1"/>
    <col min="6153" max="6153" width="13.42578125" customWidth="1"/>
    <col min="6401" max="6401" width="44.28515625" customWidth="1"/>
    <col min="6402" max="6402" width="5.42578125" customWidth="1"/>
    <col min="6403" max="6403" width="5" customWidth="1"/>
    <col min="6404" max="6404" width="4.85546875" customWidth="1"/>
    <col min="6405" max="6405" width="12.85546875" customWidth="1"/>
    <col min="6406" max="6406" width="5.7109375" customWidth="1"/>
    <col min="6407" max="6407" width="16.28515625" customWidth="1"/>
    <col min="6408" max="6408" width="12.28515625" customWidth="1"/>
    <col min="6409" max="6409" width="13.42578125" customWidth="1"/>
    <col min="6657" max="6657" width="44.28515625" customWidth="1"/>
    <col min="6658" max="6658" width="5.42578125" customWidth="1"/>
    <col min="6659" max="6659" width="5" customWidth="1"/>
    <col min="6660" max="6660" width="4.85546875" customWidth="1"/>
    <col min="6661" max="6661" width="12.85546875" customWidth="1"/>
    <col min="6662" max="6662" width="5.7109375" customWidth="1"/>
    <col min="6663" max="6663" width="16.28515625" customWidth="1"/>
    <col min="6664" max="6664" width="12.28515625" customWidth="1"/>
    <col min="6665" max="6665" width="13.42578125" customWidth="1"/>
    <col min="6913" max="6913" width="44.28515625" customWidth="1"/>
    <col min="6914" max="6914" width="5.42578125" customWidth="1"/>
    <col min="6915" max="6915" width="5" customWidth="1"/>
    <col min="6916" max="6916" width="4.85546875" customWidth="1"/>
    <col min="6917" max="6917" width="12.85546875" customWidth="1"/>
    <col min="6918" max="6918" width="5.7109375" customWidth="1"/>
    <col min="6919" max="6919" width="16.28515625" customWidth="1"/>
    <col min="6920" max="6920" width="12.28515625" customWidth="1"/>
    <col min="6921" max="6921" width="13.42578125" customWidth="1"/>
    <col min="7169" max="7169" width="44.28515625" customWidth="1"/>
    <col min="7170" max="7170" width="5.42578125" customWidth="1"/>
    <col min="7171" max="7171" width="5" customWidth="1"/>
    <col min="7172" max="7172" width="4.85546875" customWidth="1"/>
    <col min="7173" max="7173" width="12.85546875" customWidth="1"/>
    <col min="7174" max="7174" width="5.7109375" customWidth="1"/>
    <col min="7175" max="7175" width="16.28515625" customWidth="1"/>
    <col min="7176" max="7176" width="12.28515625" customWidth="1"/>
    <col min="7177" max="7177" width="13.42578125" customWidth="1"/>
    <col min="7425" max="7425" width="44.28515625" customWidth="1"/>
    <col min="7426" max="7426" width="5.42578125" customWidth="1"/>
    <col min="7427" max="7427" width="5" customWidth="1"/>
    <col min="7428" max="7428" width="4.85546875" customWidth="1"/>
    <col min="7429" max="7429" width="12.85546875" customWidth="1"/>
    <col min="7430" max="7430" width="5.7109375" customWidth="1"/>
    <col min="7431" max="7431" width="16.28515625" customWidth="1"/>
    <col min="7432" max="7432" width="12.28515625" customWidth="1"/>
    <col min="7433" max="7433" width="13.42578125" customWidth="1"/>
    <col min="7681" max="7681" width="44.28515625" customWidth="1"/>
    <col min="7682" max="7682" width="5.42578125" customWidth="1"/>
    <col min="7683" max="7683" width="5" customWidth="1"/>
    <col min="7684" max="7684" width="4.85546875" customWidth="1"/>
    <col min="7685" max="7685" width="12.85546875" customWidth="1"/>
    <col min="7686" max="7686" width="5.7109375" customWidth="1"/>
    <col min="7687" max="7687" width="16.28515625" customWidth="1"/>
    <col min="7688" max="7688" width="12.28515625" customWidth="1"/>
    <col min="7689" max="7689" width="13.42578125" customWidth="1"/>
    <col min="7937" max="7937" width="44.28515625" customWidth="1"/>
    <col min="7938" max="7938" width="5.42578125" customWidth="1"/>
    <col min="7939" max="7939" width="5" customWidth="1"/>
    <col min="7940" max="7940" width="4.85546875" customWidth="1"/>
    <col min="7941" max="7941" width="12.85546875" customWidth="1"/>
    <col min="7942" max="7942" width="5.7109375" customWidth="1"/>
    <col min="7943" max="7943" width="16.28515625" customWidth="1"/>
    <col min="7944" max="7944" width="12.28515625" customWidth="1"/>
    <col min="7945" max="7945" width="13.42578125" customWidth="1"/>
    <col min="8193" max="8193" width="44.28515625" customWidth="1"/>
    <col min="8194" max="8194" width="5.42578125" customWidth="1"/>
    <col min="8195" max="8195" width="5" customWidth="1"/>
    <col min="8196" max="8196" width="4.85546875" customWidth="1"/>
    <col min="8197" max="8197" width="12.85546875" customWidth="1"/>
    <col min="8198" max="8198" width="5.7109375" customWidth="1"/>
    <col min="8199" max="8199" width="16.28515625" customWidth="1"/>
    <col min="8200" max="8200" width="12.28515625" customWidth="1"/>
    <col min="8201" max="8201" width="13.42578125" customWidth="1"/>
    <col min="8449" max="8449" width="44.28515625" customWidth="1"/>
    <col min="8450" max="8450" width="5.42578125" customWidth="1"/>
    <col min="8451" max="8451" width="5" customWidth="1"/>
    <col min="8452" max="8452" width="4.85546875" customWidth="1"/>
    <col min="8453" max="8453" width="12.85546875" customWidth="1"/>
    <col min="8454" max="8454" width="5.7109375" customWidth="1"/>
    <col min="8455" max="8455" width="16.28515625" customWidth="1"/>
    <col min="8456" max="8456" width="12.28515625" customWidth="1"/>
    <col min="8457" max="8457" width="13.42578125" customWidth="1"/>
    <col min="8705" max="8705" width="44.28515625" customWidth="1"/>
    <col min="8706" max="8706" width="5.42578125" customWidth="1"/>
    <col min="8707" max="8707" width="5" customWidth="1"/>
    <col min="8708" max="8708" width="4.85546875" customWidth="1"/>
    <col min="8709" max="8709" width="12.85546875" customWidth="1"/>
    <col min="8710" max="8710" width="5.7109375" customWidth="1"/>
    <col min="8711" max="8711" width="16.28515625" customWidth="1"/>
    <col min="8712" max="8712" width="12.28515625" customWidth="1"/>
    <col min="8713" max="8713" width="13.42578125" customWidth="1"/>
    <col min="8961" max="8961" width="44.28515625" customWidth="1"/>
    <col min="8962" max="8962" width="5.42578125" customWidth="1"/>
    <col min="8963" max="8963" width="5" customWidth="1"/>
    <col min="8964" max="8964" width="4.85546875" customWidth="1"/>
    <col min="8965" max="8965" width="12.85546875" customWidth="1"/>
    <col min="8966" max="8966" width="5.7109375" customWidth="1"/>
    <col min="8967" max="8967" width="16.28515625" customWidth="1"/>
    <col min="8968" max="8968" width="12.28515625" customWidth="1"/>
    <col min="8969" max="8969" width="13.42578125" customWidth="1"/>
    <col min="9217" max="9217" width="44.28515625" customWidth="1"/>
    <col min="9218" max="9218" width="5.42578125" customWidth="1"/>
    <col min="9219" max="9219" width="5" customWidth="1"/>
    <col min="9220" max="9220" width="4.85546875" customWidth="1"/>
    <col min="9221" max="9221" width="12.85546875" customWidth="1"/>
    <col min="9222" max="9222" width="5.7109375" customWidth="1"/>
    <col min="9223" max="9223" width="16.28515625" customWidth="1"/>
    <col min="9224" max="9224" width="12.28515625" customWidth="1"/>
    <col min="9225" max="9225" width="13.42578125" customWidth="1"/>
    <col min="9473" max="9473" width="44.28515625" customWidth="1"/>
    <col min="9474" max="9474" width="5.42578125" customWidth="1"/>
    <col min="9475" max="9475" width="5" customWidth="1"/>
    <col min="9476" max="9476" width="4.85546875" customWidth="1"/>
    <col min="9477" max="9477" width="12.85546875" customWidth="1"/>
    <col min="9478" max="9478" width="5.7109375" customWidth="1"/>
    <col min="9479" max="9479" width="16.28515625" customWidth="1"/>
    <col min="9480" max="9480" width="12.28515625" customWidth="1"/>
    <col min="9481" max="9481" width="13.42578125" customWidth="1"/>
    <col min="9729" max="9729" width="44.28515625" customWidth="1"/>
    <col min="9730" max="9730" width="5.42578125" customWidth="1"/>
    <col min="9731" max="9731" width="5" customWidth="1"/>
    <col min="9732" max="9732" width="4.85546875" customWidth="1"/>
    <col min="9733" max="9733" width="12.85546875" customWidth="1"/>
    <col min="9734" max="9734" width="5.7109375" customWidth="1"/>
    <col min="9735" max="9735" width="16.28515625" customWidth="1"/>
    <col min="9736" max="9736" width="12.28515625" customWidth="1"/>
    <col min="9737" max="9737" width="13.42578125" customWidth="1"/>
    <col min="9985" max="9985" width="44.28515625" customWidth="1"/>
    <col min="9986" max="9986" width="5.42578125" customWidth="1"/>
    <col min="9987" max="9987" width="5" customWidth="1"/>
    <col min="9988" max="9988" width="4.85546875" customWidth="1"/>
    <col min="9989" max="9989" width="12.85546875" customWidth="1"/>
    <col min="9990" max="9990" width="5.7109375" customWidth="1"/>
    <col min="9991" max="9991" width="16.28515625" customWidth="1"/>
    <col min="9992" max="9992" width="12.28515625" customWidth="1"/>
    <col min="9993" max="9993" width="13.42578125" customWidth="1"/>
    <col min="10241" max="10241" width="44.28515625" customWidth="1"/>
    <col min="10242" max="10242" width="5.42578125" customWidth="1"/>
    <col min="10243" max="10243" width="5" customWidth="1"/>
    <col min="10244" max="10244" width="4.85546875" customWidth="1"/>
    <col min="10245" max="10245" width="12.85546875" customWidth="1"/>
    <col min="10246" max="10246" width="5.7109375" customWidth="1"/>
    <col min="10247" max="10247" width="16.28515625" customWidth="1"/>
    <col min="10248" max="10248" width="12.28515625" customWidth="1"/>
    <col min="10249" max="10249" width="13.42578125" customWidth="1"/>
    <col min="10497" max="10497" width="44.28515625" customWidth="1"/>
    <col min="10498" max="10498" width="5.42578125" customWidth="1"/>
    <col min="10499" max="10499" width="5" customWidth="1"/>
    <col min="10500" max="10500" width="4.85546875" customWidth="1"/>
    <col min="10501" max="10501" width="12.85546875" customWidth="1"/>
    <col min="10502" max="10502" width="5.7109375" customWidth="1"/>
    <col min="10503" max="10503" width="16.28515625" customWidth="1"/>
    <col min="10504" max="10504" width="12.28515625" customWidth="1"/>
    <col min="10505" max="10505" width="13.42578125" customWidth="1"/>
    <col min="10753" max="10753" width="44.28515625" customWidth="1"/>
    <col min="10754" max="10754" width="5.42578125" customWidth="1"/>
    <col min="10755" max="10755" width="5" customWidth="1"/>
    <col min="10756" max="10756" width="4.85546875" customWidth="1"/>
    <col min="10757" max="10757" width="12.85546875" customWidth="1"/>
    <col min="10758" max="10758" width="5.7109375" customWidth="1"/>
    <col min="10759" max="10759" width="16.28515625" customWidth="1"/>
    <col min="10760" max="10760" width="12.28515625" customWidth="1"/>
    <col min="10761" max="10761" width="13.42578125" customWidth="1"/>
    <col min="11009" max="11009" width="44.28515625" customWidth="1"/>
    <col min="11010" max="11010" width="5.42578125" customWidth="1"/>
    <col min="11011" max="11011" width="5" customWidth="1"/>
    <col min="11012" max="11012" width="4.85546875" customWidth="1"/>
    <col min="11013" max="11013" width="12.85546875" customWidth="1"/>
    <col min="11014" max="11014" width="5.7109375" customWidth="1"/>
    <col min="11015" max="11015" width="16.28515625" customWidth="1"/>
    <col min="11016" max="11016" width="12.28515625" customWidth="1"/>
    <col min="11017" max="11017" width="13.42578125" customWidth="1"/>
    <col min="11265" max="11265" width="44.28515625" customWidth="1"/>
    <col min="11266" max="11266" width="5.42578125" customWidth="1"/>
    <col min="11267" max="11267" width="5" customWidth="1"/>
    <col min="11268" max="11268" width="4.85546875" customWidth="1"/>
    <col min="11269" max="11269" width="12.85546875" customWidth="1"/>
    <col min="11270" max="11270" width="5.7109375" customWidth="1"/>
    <col min="11271" max="11271" width="16.28515625" customWidth="1"/>
    <col min="11272" max="11272" width="12.28515625" customWidth="1"/>
    <col min="11273" max="11273" width="13.42578125" customWidth="1"/>
    <col min="11521" max="11521" width="44.28515625" customWidth="1"/>
    <col min="11522" max="11522" width="5.42578125" customWidth="1"/>
    <col min="11523" max="11523" width="5" customWidth="1"/>
    <col min="11524" max="11524" width="4.85546875" customWidth="1"/>
    <col min="11525" max="11525" width="12.85546875" customWidth="1"/>
    <col min="11526" max="11526" width="5.7109375" customWidth="1"/>
    <col min="11527" max="11527" width="16.28515625" customWidth="1"/>
    <col min="11528" max="11528" width="12.28515625" customWidth="1"/>
    <col min="11529" max="11529" width="13.42578125" customWidth="1"/>
    <col min="11777" max="11777" width="44.28515625" customWidth="1"/>
    <col min="11778" max="11778" width="5.42578125" customWidth="1"/>
    <col min="11779" max="11779" width="5" customWidth="1"/>
    <col min="11780" max="11780" width="4.85546875" customWidth="1"/>
    <col min="11781" max="11781" width="12.85546875" customWidth="1"/>
    <col min="11782" max="11782" width="5.7109375" customWidth="1"/>
    <col min="11783" max="11783" width="16.28515625" customWidth="1"/>
    <col min="11784" max="11784" width="12.28515625" customWidth="1"/>
    <col min="11785" max="11785" width="13.42578125" customWidth="1"/>
    <col min="12033" max="12033" width="44.28515625" customWidth="1"/>
    <col min="12034" max="12034" width="5.42578125" customWidth="1"/>
    <col min="12035" max="12035" width="5" customWidth="1"/>
    <col min="12036" max="12036" width="4.85546875" customWidth="1"/>
    <col min="12037" max="12037" width="12.85546875" customWidth="1"/>
    <col min="12038" max="12038" width="5.7109375" customWidth="1"/>
    <col min="12039" max="12039" width="16.28515625" customWidth="1"/>
    <col min="12040" max="12040" width="12.28515625" customWidth="1"/>
    <col min="12041" max="12041" width="13.42578125" customWidth="1"/>
    <col min="12289" max="12289" width="44.28515625" customWidth="1"/>
    <col min="12290" max="12290" width="5.42578125" customWidth="1"/>
    <col min="12291" max="12291" width="5" customWidth="1"/>
    <col min="12292" max="12292" width="4.85546875" customWidth="1"/>
    <col min="12293" max="12293" width="12.85546875" customWidth="1"/>
    <col min="12294" max="12294" width="5.7109375" customWidth="1"/>
    <col min="12295" max="12295" width="16.28515625" customWidth="1"/>
    <col min="12296" max="12296" width="12.28515625" customWidth="1"/>
    <col min="12297" max="12297" width="13.42578125" customWidth="1"/>
    <col min="12545" max="12545" width="44.28515625" customWidth="1"/>
    <col min="12546" max="12546" width="5.42578125" customWidth="1"/>
    <col min="12547" max="12547" width="5" customWidth="1"/>
    <col min="12548" max="12548" width="4.85546875" customWidth="1"/>
    <col min="12549" max="12549" width="12.85546875" customWidth="1"/>
    <col min="12550" max="12550" width="5.7109375" customWidth="1"/>
    <col min="12551" max="12551" width="16.28515625" customWidth="1"/>
    <col min="12552" max="12552" width="12.28515625" customWidth="1"/>
    <col min="12553" max="12553" width="13.42578125" customWidth="1"/>
    <col min="12801" max="12801" width="44.28515625" customWidth="1"/>
    <col min="12802" max="12802" width="5.42578125" customWidth="1"/>
    <col min="12803" max="12803" width="5" customWidth="1"/>
    <col min="12804" max="12804" width="4.85546875" customWidth="1"/>
    <col min="12805" max="12805" width="12.85546875" customWidth="1"/>
    <col min="12806" max="12806" width="5.7109375" customWidth="1"/>
    <col min="12807" max="12807" width="16.28515625" customWidth="1"/>
    <col min="12808" max="12808" width="12.28515625" customWidth="1"/>
    <col min="12809" max="12809" width="13.42578125" customWidth="1"/>
    <col min="13057" max="13057" width="44.28515625" customWidth="1"/>
    <col min="13058" max="13058" width="5.42578125" customWidth="1"/>
    <col min="13059" max="13059" width="5" customWidth="1"/>
    <col min="13060" max="13060" width="4.85546875" customWidth="1"/>
    <col min="13061" max="13061" width="12.85546875" customWidth="1"/>
    <col min="13062" max="13062" width="5.7109375" customWidth="1"/>
    <col min="13063" max="13063" width="16.28515625" customWidth="1"/>
    <col min="13064" max="13064" width="12.28515625" customWidth="1"/>
    <col min="13065" max="13065" width="13.42578125" customWidth="1"/>
    <col min="13313" max="13313" width="44.28515625" customWidth="1"/>
    <col min="13314" max="13314" width="5.42578125" customWidth="1"/>
    <col min="13315" max="13315" width="5" customWidth="1"/>
    <col min="13316" max="13316" width="4.85546875" customWidth="1"/>
    <col min="13317" max="13317" width="12.85546875" customWidth="1"/>
    <col min="13318" max="13318" width="5.7109375" customWidth="1"/>
    <col min="13319" max="13319" width="16.28515625" customWidth="1"/>
    <col min="13320" max="13320" width="12.28515625" customWidth="1"/>
    <col min="13321" max="13321" width="13.42578125" customWidth="1"/>
    <col min="13569" max="13569" width="44.28515625" customWidth="1"/>
    <col min="13570" max="13570" width="5.42578125" customWidth="1"/>
    <col min="13571" max="13571" width="5" customWidth="1"/>
    <col min="13572" max="13572" width="4.85546875" customWidth="1"/>
    <col min="13573" max="13573" width="12.85546875" customWidth="1"/>
    <col min="13574" max="13574" width="5.7109375" customWidth="1"/>
    <col min="13575" max="13575" width="16.28515625" customWidth="1"/>
    <col min="13576" max="13576" width="12.28515625" customWidth="1"/>
    <col min="13577" max="13577" width="13.42578125" customWidth="1"/>
    <col min="13825" max="13825" width="44.28515625" customWidth="1"/>
    <col min="13826" max="13826" width="5.42578125" customWidth="1"/>
    <col min="13827" max="13827" width="5" customWidth="1"/>
    <col min="13828" max="13828" width="4.85546875" customWidth="1"/>
    <col min="13829" max="13829" width="12.85546875" customWidth="1"/>
    <col min="13830" max="13830" width="5.7109375" customWidth="1"/>
    <col min="13831" max="13831" width="16.28515625" customWidth="1"/>
    <col min="13832" max="13832" width="12.28515625" customWidth="1"/>
    <col min="13833" max="13833" width="13.42578125" customWidth="1"/>
    <col min="14081" max="14081" width="44.28515625" customWidth="1"/>
    <col min="14082" max="14082" width="5.42578125" customWidth="1"/>
    <col min="14083" max="14083" width="5" customWidth="1"/>
    <col min="14084" max="14084" width="4.85546875" customWidth="1"/>
    <col min="14085" max="14085" width="12.85546875" customWidth="1"/>
    <col min="14086" max="14086" width="5.7109375" customWidth="1"/>
    <col min="14087" max="14087" width="16.28515625" customWidth="1"/>
    <col min="14088" max="14088" width="12.28515625" customWidth="1"/>
    <col min="14089" max="14089" width="13.42578125" customWidth="1"/>
    <col min="14337" max="14337" width="44.28515625" customWidth="1"/>
    <col min="14338" max="14338" width="5.42578125" customWidth="1"/>
    <col min="14339" max="14339" width="5" customWidth="1"/>
    <col min="14340" max="14340" width="4.85546875" customWidth="1"/>
    <col min="14341" max="14341" width="12.85546875" customWidth="1"/>
    <col min="14342" max="14342" width="5.7109375" customWidth="1"/>
    <col min="14343" max="14343" width="16.28515625" customWidth="1"/>
    <col min="14344" max="14344" width="12.28515625" customWidth="1"/>
    <col min="14345" max="14345" width="13.42578125" customWidth="1"/>
    <col min="14593" max="14593" width="44.28515625" customWidth="1"/>
    <col min="14594" max="14594" width="5.42578125" customWidth="1"/>
    <col min="14595" max="14595" width="5" customWidth="1"/>
    <col min="14596" max="14596" width="4.85546875" customWidth="1"/>
    <col min="14597" max="14597" width="12.85546875" customWidth="1"/>
    <col min="14598" max="14598" width="5.7109375" customWidth="1"/>
    <col min="14599" max="14599" width="16.28515625" customWidth="1"/>
    <col min="14600" max="14600" width="12.28515625" customWidth="1"/>
    <col min="14601" max="14601" width="13.42578125" customWidth="1"/>
    <col min="14849" max="14849" width="44.28515625" customWidth="1"/>
    <col min="14850" max="14850" width="5.42578125" customWidth="1"/>
    <col min="14851" max="14851" width="5" customWidth="1"/>
    <col min="14852" max="14852" width="4.85546875" customWidth="1"/>
    <col min="14853" max="14853" width="12.85546875" customWidth="1"/>
    <col min="14854" max="14854" width="5.7109375" customWidth="1"/>
    <col min="14855" max="14855" width="16.28515625" customWidth="1"/>
    <col min="14856" max="14856" width="12.28515625" customWidth="1"/>
    <col min="14857" max="14857" width="13.42578125" customWidth="1"/>
    <col min="15105" max="15105" width="44.28515625" customWidth="1"/>
    <col min="15106" max="15106" width="5.42578125" customWidth="1"/>
    <col min="15107" max="15107" width="5" customWidth="1"/>
    <col min="15108" max="15108" width="4.85546875" customWidth="1"/>
    <col min="15109" max="15109" width="12.85546875" customWidth="1"/>
    <col min="15110" max="15110" width="5.7109375" customWidth="1"/>
    <col min="15111" max="15111" width="16.28515625" customWidth="1"/>
    <col min="15112" max="15112" width="12.28515625" customWidth="1"/>
    <col min="15113" max="15113" width="13.42578125" customWidth="1"/>
    <col min="15361" max="15361" width="44.28515625" customWidth="1"/>
    <col min="15362" max="15362" width="5.42578125" customWidth="1"/>
    <col min="15363" max="15363" width="5" customWidth="1"/>
    <col min="15364" max="15364" width="4.85546875" customWidth="1"/>
    <col min="15365" max="15365" width="12.85546875" customWidth="1"/>
    <col min="15366" max="15366" width="5.7109375" customWidth="1"/>
    <col min="15367" max="15367" width="16.28515625" customWidth="1"/>
    <col min="15368" max="15368" width="12.28515625" customWidth="1"/>
    <col min="15369" max="15369" width="13.42578125" customWidth="1"/>
    <col min="15617" max="15617" width="44.28515625" customWidth="1"/>
    <col min="15618" max="15618" width="5.42578125" customWidth="1"/>
    <col min="15619" max="15619" width="5" customWidth="1"/>
    <col min="15620" max="15620" width="4.85546875" customWidth="1"/>
    <col min="15621" max="15621" width="12.85546875" customWidth="1"/>
    <col min="15622" max="15622" width="5.7109375" customWidth="1"/>
    <col min="15623" max="15623" width="16.28515625" customWidth="1"/>
    <col min="15624" max="15624" width="12.28515625" customWidth="1"/>
    <col min="15625" max="15625" width="13.42578125" customWidth="1"/>
    <col min="15873" max="15873" width="44.28515625" customWidth="1"/>
    <col min="15874" max="15874" width="5.42578125" customWidth="1"/>
    <col min="15875" max="15875" width="5" customWidth="1"/>
    <col min="15876" max="15876" width="4.85546875" customWidth="1"/>
    <col min="15877" max="15877" width="12.85546875" customWidth="1"/>
    <col min="15878" max="15878" width="5.7109375" customWidth="1"/>
    <col min="15879" max="15879" width="16.28515625" customWidth="1"/>
    <col min="15880" max="15880" width="12.28515625" customWidth="1"/>
    <col min="15881" max="15881" width="13.42578125" customWidth="1"/>
    <col min="16129" max="16129" width="44.28515625" customWidth="1"/>
    <col min="16130" max="16130" width="5.42578125" customWidth="1"/>
    <col min="16131" max="16131" width="5" customWidth="1"/>
    <col min="16132" max="16132" width="4.85546875" customWidth="1"/>
    <col min="16133" max="16133" width="12.85546875" customWidth="1"/>
    <col min="16134" max="16134" width="5.7109375" customWidth="1"/>
    <col min="16135" max="16135" width="16.28515625" customWidth="1"/>
    <col min="16136" max="16136" width="12.28515625" customWidth="1"/>
    <col min="16137" max="16137" width="13.42578125" customWidth="1"/>
  </cols>
  <sheetData>
    <row r="1" spans="1:10" ht="57.75" customHeight="1" x14ac:dyDescent="0.25">
      <c r="A1" s="287" t="s">
        <v>645</v>
      </c>
      <c r="B1" s="287"/>
      <c r="C1" s="287"/>
      <c r="D1" s="287"/>
      <c r="E1" s="287"/>
      <c r="F1" s="287"/>
      <c r="G1" s="287"/>
      <c r="H1" s="287"/>
      <c r="I1" s="287"/>
    </row>
    <row r="2" spans="1:10" ht="9.75" customHeight="1" x14ac:dyDescent="0.25">
      <c r="A2" s="264"/>
      <c r="B2" s="264"/>
      <c r="C2" s="264"/>
      <c r="D2" s="264"/>
      <c r="E2" s="264"/>
      <c r="F2" s="264"/>
      <c r="G2" s="264"/>
      <c r="H2" s="264"/>
      <c r="I2" s="264"/>
    </row>
    <row r="3" spans="1:10" ht="57.75" customHeight="1" x14ac:dyDescent="0.25">
      <c r="A3" s="287" t="s">
        <v>626</v>
      </c>
      <c r="B3" s="287"/>
      <c r="C3" s="287"/>
      <c r="D3" s="287"/>
      <c r="E3" s="287"/>
      <c r="F3" s="287"/>
      <c r="G3" s="287"/>
      <c r="H3" s="287"/>
      <c r="I3" s="287"/>
    </row>
    <row r="4" spans="1:10" ht="18.75" customHeight="1" x14ac:dyDescent="0.25">
      <c r="A4" s="293" t="s">
        <v>611</v>
      </c>
      <c r="B4" s="293"/>
      <c r="C4" s="293"/>
      <c r="D4" s="293"/>
      <c r="E4" s="293"/>
      <c r="F4" s="293"/>
      <c r="G4" s="293"/>
      <c r="H4" s="293"/>
      <c r="I4" s="293"/>
    </row>
    <row r="5" spans="1:10" x14ac:dyDescent="0.25">
      <c r="A5" s="18"/>
      <c r="B5" s="18"/>
      <c r="C5" s="18"/>
      <c r="D5" s="18"/>
      <c r="E5" s="18"/>
      <c r="F5" s="18"/>
      <c r="G5" s="207"/>
      <c r="H5" s="18"/>
      <c r="I5" s="208" t="s">
        <v>1</v>
      </c>
    </row>
    <row r="6" spans="1:10" s="22" customFormat="1" ht="76.5" x14ac:dyDescent="0.25">
      <c r="A6" s="26" t="s">
        <v>3</v>
      </c>
      <c r="B6" s="26" t="s">
        <v>111</v>
      </c>
      <c r="C6" s="26" t="s">
        <v>112</v>
      </c>
      <c r="D6" s="26" t="s">
        <v>113</v>
      </c>
      <c r="E6" s="26" t="s">
        <v>114</v>
      </c>
      <c r="F6" s="26" t="s">
        <v>115</v>
      </c>
      <c r="G6" s="27" t="s">
        <v>4</v>
      </c>
      <c r="H6" s="26" t="s">
        <v>116</v>
      </c>
      <c r="I6" s="26" t="s">
        <v>117</v>
      </c>
    </row>
    <row r="7" spans="1:10" s="22" customFormat="1" ht="27" x14ac:dyDescent="0.25">
      <c r="A7" s="28" t="s">
        <v>118</v>
      </c>
      <c r="B7" s="29" t="s">
        <v>119</v>
      </c>
      <c r="C7" s="29"/>
      <c r="D7" s="30"/>
      <c r="E7" s="30"/>
      <c r="F7" s="30"/>
      <c r="G7" s="31">
        <f>G9+G21+G60+G70+G160+G186+G208+G222+G237+G311+G348+G381+G401+G424+G483+G499+G620+G642+G719+G744++G781+G266+G731+G776+G53+G612+G330+G691</f>
        <v>87964702.86999999</v>
      </c>
      <c r="H7" s="31">
        <f>H185+H483+H612+H265</f>
        <v>78158.01999999999</v>
      </c>
      <c r="I7" s="31">
        <f>I8+I159+I185</f>
        <v>717813.23</v>
      </c>
      <c r="J7" s="32"/>
    </row>
    <row r="8" spans="1:10" s="22" customFormat="1" x14ac:dyDescent="0.25">
      <c r="A8" s="33" t="s">
        <v>120</v>
      </c>
      <c r="B8" s="29" t="s">
        <v>119</v>
      </c>
      <c r="C8" s="34" t="s">
        <v>121</v>
      </c>
      <c r="D8" s="30"/>
      <c r="E8" s="30"/>
      <c r="F8" s="30"/>
      <c r="G8" s="31">
        <f>SUM(G9,G21,G60,G70,G53)</f>
        <v>28512065.850000001</v>
      </c>
      <c r="H8" s="31"/>
      <c r="I8" s="31">
        <f>SUM(I9,I21,I60,I70)</f>
        <v>0</v>
      </c>
    </row>
    <row r="9" spans="1:10" s="22" customFormat="1" ht="38.25" x14ac:dyDescent="0.25">
      <c r="A9" s="35" t="s">
        <v>122</v>
      </c>
      <c r="B9" s="36" t="s">
        <v>119</v>
      </c>
      <c r="C9" s="36" t="s">
        <v>121</v>
      </c>
      <c r="D9" s="36" t="s">
        <v>123</v>
      </c>
      <c r="E9" s="36"/>
      <c r="F9" s="36"/>
      <c r="G9" s="31">
        <f>SUM(G10,G15)</f>
        <v>2100000</v>
      </c>
      <c r="H9" s="31"/>
      <c r="I9" s="31"/>
    </row>
    <row r="10" spans="1:10" s="22" customFormat="1" ht="63.75" hidden="1" x14ac:dyDescent="0.25">
      <c r="A10" s="37" t="s">
        <v>124</v>
      </c>
      <c r="B10" s="30" t="s">
        <v>119</v>
      </c>
      <c r="C10" s="30" t="s">
        <v>121</v>
      </c>
      <c r="D10" s="30" t="s">
        <v>123</v>
      </c>
      <c r="E10" s="30" t="s">
        <v>125</v>
      </c>
      <c r="F10" s="30"/>
      <c r="G10" s="38">
        <f>SUM(G11)</f>
        <v>0</v>
      </c>
      <c r="H10" s="38"/>
      <c r="I10" s="38"/>
    </row>
    <row r="11" spans="1:10" s="22" customFormat="1" hidden="1" x14ac:dyDescent="0.25">
      <c r="A11" s="37" t="s">
        <v>126</v>
      </c>
      <c r="B11" s="30" t="s">
        <v>119</v>
      </c>
      <c r="C11" s="30" t="s">
        <v>121</v>
      </c>
      <c r="D11" s="30" t="s">
        <v>123</v>
      </c>
      <c r="E11" s="30" t="s">
        <v>127</v>
      </c>
      <c r="F11" s="30"/>
      <c r="G11" s="38">
        <f>SUM(G14)</f>
        <v>0</v>
      </c>
      <c r="H11" s="38"/>
      <c r="I11" s="38"/>
    </row>
    <row r="12" spans="1:10" s="22" customFormat="1" ht="63.75" hidden="1" x14ac:dyDescent="0.25">
      <c r="A12" s="37" t="s">
        <v>128</v>
      </c>
      <c r="B12" s="30" t="s">
        <v>119</v>
      </c>
      <c r="C12" s="30" t="s">
        <v>121</v>
      </c>
      <c r="D12" s="30" t="s">
        <v>123</v>
      </c>
      <c r="E12" s="30" t="s">
        <v>127</v>
      </c>
      <c r="F12" s="30" t="s">
        <v>129</v>
      </c>
      <c r="G12" s="38">
        <f>G13</f>
        <v>0</v>
      </c>
      <c r="H12" s="38"/>
      <c r="I12" s="38"/>
    </row>
    <row r="13" spans="1:10" s="22" customFormat="1" ht="25.5" hidden="1" x14ac:dyDescent="0.25">
      <c r="A13" s="37" t="s">
        <v>130</v>
      </c>
      <c r="B13" s="30" t="s">
        <v>119</v>
      </c>
      <c r="C13" s="30" t="s">
        <v>121</v>
      </c>
      <c r="D13" s="30" t="s">
        <v>123</v>
      </c>
      <c r="E13" s="30" t="s">
        <v>127</v>
      </c>
      <c r="F13" s="30" t="s">
        <v>131</v>
      </c>
      <c r="G13" s="38">
        <f>G14</f>
        <v>0</v>
      </c>
      <c r="H13" s="38"/>
      <c r="I13" s="38"/>
    </row>
    <row r="14" spans="1:10" s="22" customFormat="1" ht="38.25" hidden="1" x14ac:dyDescent="0.25">
      <c r="A14" s="37" t="s">
        <v>132</v>
      </c>
      <c r="B14" s="30" t="s">
        <v>119</v>
      </c>
      <c r="C14" s="30" t="s">
        <v>121</v>
      </c>
      <c r="D14" s="30" t="s">
        <v>123</v>
      </c>
      <c r="E14" s="30" t="s">
        <v>127</v>
      </c>
      <c r="F14" s="30" t="s">
        <v>133</v>
      </c>
      <c r="G14" s="38"/>
      <c r="H14" s="38"/>
      <c r="I14" s="38"/>
    </row>
    <row r="15" spans="1:10" s="22" customFormat="1" ht="44.25" customHeight="1" x14ac:dyDescent="0.25">
      <c r="A15" s="37" t="s">
        <v>134</v>
      </c>
      <c r="B15" s="30" t="s">
        <v>119</v>
      </c>
      <c r="C15" s="30" t="s">
        <v>121</v>
      </c>
      <c r="D15" s="30" t="s">
        <v>123</v>
      </c>
      <c r="E15" s="30" t="s">
        <v>135</v>
      </c>
      <c r="F15" s="30"/>
      <c r="G15" s="38">
        <f>SUM(G17)</f>
        <v>2100000</v>
      </c>
      <c r="H15" s="38"/>
      <c r="I15" s="38"/>
    </row>
    <row r="16" spans="1:10" s="22" customFormat="1" ht="31.9" customHeight="1" x14ac:dyDescent="0.25">
      <c r="A16" s="37" t="s">
        <v>136</v>
      </c>
      <c r="B16" s="30" t="s">
        <v>119</v>
      </c>
      <c r="C16" s="30" t="s">
        <v>121</v>
      </c>
      <c r="D16" s="30" t="s">
        <v>123</v>
      </c>
      <c r="E16" s="30" t="s">
        <v>137</v>
      </c>
      <c r="F16" s="30"/>
      <c r="G16" s="38">
        <f>SUM(G19)</f>
        <v>2100000</v>
      </c>
      <c r="H16" s="38"/>
      <c r="I16" s="38"/>
    </row>
    <row r="17" spans="1:9" s="22" customFormat="1" x14ac:dyDescent="0.25">
      <c r="A17" s="37" t="s">
        <v>126</v>
      </c>
      <c r="B17" s="30" t="s">
        <v>119</v>
      </c>
      <c r="C17" s="30" t="s">
        <v>121</v>
      </c>
      <c r="D17" s="30" t="s">
        <v>123</v>
      </c>
      <c r="E17" s="30" t="s">
        <v>138</v>
      </c>
      <c r="F17" s="30"/>
      <c r="G17" s="38">
        <f>G18</f>
        <v>2100000</v>
      </c>
      <c r="H17" s="38"/>
      <c r="I17" s="38"/>
    </row>
    <row r="18" spans="1:9" s="22" customFormat="1" ht="63.75" x14ac:dyDescent="0.25">
      <c r="A18" s="37" t="s">
        <v>128</v>
      </c>
      <c r="B18" s="30" t="s">
        <v>119</v>
      </c>
      <c r="C18" s="30" t="s">
        <v>121</v>
      </c>
      <c r="D18" s="30" t="s">
        <v>123</v>
      </c>
      <c r="E18" s="30" t="s">
        <v>138</v>
      </c>
      <c r="F18" s="30" t="s">
        <v>129</v>
      </c>
      <c r="G18" s="38">
        <f>G19</f>
        <v>2100000</v>
      </c>
      <c r="H18" s="38"/>
      <c r="I18" s="38"/>
    </row>
    <row r="19" spans="1:9" s="22" customFormat="1" ht="25.5" x14ac:dyDescent="0.25">
      <c r="A19" s="37" t="s">
        <v>130</v>
      </c>
      <c r="B19" s="30" t="s">
        <v>119</v>
      </c>
      <c r="C19" s="30" t="s">
        <v>121</v>
      </c>
      <c r="D19" s="30" t="s">
        <v>123</v>
      </c>
      <c r="E19" s="30" t="s">
        <v>138</v>
      </c>
      <c r="F19" s="30" t="s">
        <v>131</v>
      </c>
      <c r="G19" s="38">
        <f>1650000+450000</f>
        <v>2100000</v>
      </c>
      <c r="H19" s="38"/>
      <c r="I19" s="38"/>
    </row>
    <row r="20" spans="1:9" s="22" customFormat="1" ht="38.25" hidden="1" x14ac:dyDescent="0.25">
      <c r="A20" s="37" t="s">
        <v>132</v>
      </c>
      <c r="B20" s="30" t="s">
        <v>119</v>
      </c>
      <c r="C20" s="30" t="s">
        <v>121</v>
      </c>
      <c r="D20" s="30" t="s">
        <v>123</v>
      </c>
      <c r="E20" s="30" t="s">
        <v>138</v>
      </c>
      <c r="F20" s="30" t="s">
        <v>133</v>
      </c>
      <c r="G20" s="38">
        <v>1900000</v>
      </c>
      <c r="H20" s="38"/>
      <c r="I20" s="38"/>
    </row>
    <row r="21" spans="1:9" s="22" customFormat="1" ht="51" x14ac:dyDescent="0.25">
      <c r="A21" s="35" t="s">
        <v>139</v>
      </c>
      <c r="B21" s="36" t="s">
        <v>119</v>
      </c>
      <c r="C21" s="36" t="s">
        <v>121</v>
      </c>
      <c r="D21" s="36" t="s">
        <v>140</v>
      </c>
      <c r="E21" s="36"/>
      <c r="F21" s="36"/>
      <c r="G21" s="31">
        <f>SUM(G22,G35)</f>
        <v>14450000</v>
      </c>
      <c r="H21" s="31"/>
      <c r="I21" s="31"/>
    </row>
    <row r="22" spans="1:9" s="22" customFormat="1" ht="51" hidden="1" x14ac:dyDescent="0.25">
      <c r="A22" s="37" t="s">
        <v>141</v>
      </c>
      <c r="B22" s="30" t="s">
        <v>119</v>
      </c>
      <c r="C22" s="30" t="s">
        <v>121</v>
      </c>
      <c r="D22" s="30" t="s">
        <v>140</v>
      </c>
      <c r="E22" s="30" t="s">
        <v>125</v>
      </c>
      <c r="F22" s="30"/>
      <c r="G22" s="38">
        <f>SUM(G23)</f>
        <v>0</v>
      </c>
      <c r="H22" s="38"/>
      <c r="I22" s="38"/>
    </row>
    <row r="23" spans="1:9" s="22" customFormat="1" hidden="1" x14ac:dyDescent="0.25">
      <c r="A23" s="37" t="s">
        <v>142</v>
      </c>
      <c r="B23" s="30" t="s">
        <v>119</v>
      </c>
      <c r="C23" s="30" t="s">
        <v>121</v>
      </c>
      <c r="D23" s="30" t="s">
        <v>140</v>
      </c>
      <c r="E23" s="30" t="s">
        <v>143</v>
      </c>
      <c r="F23" s="30"/>
      <c r="G23" s="38">
        <f>G24+G28+G32</f>
        <v>0</v>
      </c>
      <c r="H23" s="38"/>
      <c r="I23" s="38"/>
    </row>
    <row r="24" spans="1:9" s="22" customFormat="1" ht="63.75" hidden="1" x14ac:dyDescent="0.25">
      <c r="A24" s="37" t="s">
        <v>128</v>
      </c>
      <c r="B24" s="30" t="s">
        <v>119</v>
      </c>
      <c r="C24" s="30" t="s">
        <v>121</v>
      </c>
      <c r="D24" s="30" t="s">
        <v>140</v>
      </c>
      <c r="E24" s="30" t="s">
        <v>143</v>
      </c>
      <c r="F24" s="30" t="s">
        <v>129</v>
      </c>
      <c r="G24" s="38">
        <f>G25</f>
        <v>0</v>
      </c>
      <c r="H24" s="38"/>
      <c r="I24" s="38"/>
    </row>
    <row r="25" spans="1:9" s="22" customFormat="1" ht="25.5" hidden="1" x14ac:dyDescent="0.25">
      <c r="A25" s="37" t="s">
        <v>130</v>
      </c>
      <c r="B25" s="30" t="s">
        <v>119</v>
      </c>
      <c r="C25" s="30" t="s">
        <v>121</v>
      </c>
      <c r="D25" s="30" t="s">
        <v>140</v>
      </c>
      <c r="E25" s="30" t="s">
        <v>143</v>
      </c>
      <c r="F25" s="30" t="s">
        <v>131</v>
      </c>
      <c r="G25" s="38">
        <f>G26+G27</f>
        <v>0</v>
      </c>
      <c r="H25" s="38"/>
      <c r="I25" s="38"/>
    </row>
    <row r="26" spans="1:9" s="22" customFormat="1" ht="38.25" hidden="1" x14ac:dyDescent="0.25">
      <c r="A26" s="37" t="s">
        <v>132</v>
      </c>
      <c r="B26" s="30" t="s">
        <v>119</v>
      </c>
      <c r="C26" s="30" t="s">
        <v>121</v>
      </c>
      <c r="D26" s="30" t="s">
        <v>140</v>
      </c>
      <c r="E26" s="30" t="s">
        <v>143</v>
      </c>
      <c r="F26" s="30" t="s">
        <v>133</v>
      </c>
      <c r="G26" s="38"/>
      <c r="H26" s="38"/>
      <c r="I26" s="38"/>
    </row>
    <row r="27" spans="1:9" s="22" customFormat="1" ht="38.25" hidden="1" x14ac:dyDescent="0.25">
      <c r="A27" s="37" t="s">
        <v>144</v>
      </c>
      <c r="B27" s="30" t="s">
        <v>119</v>
      </c>
      <c r="C27" s="30" t="s">
        <v>121</v>
      </c>
      <c r="D27" s="30" t="s">
        <v>140</v>
      </c>
      <c r="E27" s="30" t="s">
        <v>143</v>
      </c>
      <c r="F27" s="30" t="s">
        <v>145</v>
      </c>
      <c r="G27" s="38"/>
      <c r="H27" s="38"/>
      <c r="I27" s="38"/>
    </row>
    <row r="28" spans="1:9" s="22" customFormat="1" ht="25.5" hidden="1" x14ac:dyDescent="0.25">
      <c r="A28" s="37" t="s">
        <v>146</v>
      </c>
      <c r="B28" s="30" t="s">
        <v>119</v>
      </c>
      <c r="C28" s="30" t="s">
        <v>121</v>
      </c>
      <c r="D28" s="30" t="s">
        <v>140</v>
      </c>
      <c r="E28" s="30" t="s">
        <v>143</v>
      </c>
      <c r="F28" s="30" t="s">
        <v>147</v>
      </c>
      <c r="G28" s="38">
        <f>G29</f>
        <v>0</v>
      </c>
      <c r="H28" s="38"/>
      <c r="I28" s="38"/>
    </row>
    <row r="29" spans="1:9" s="22" customFormat="1" ht="38.25" hidden="1" x14ac:dyDescent="0.25">
      <c r="A29" s="39" t="s">
        <v>148</v>
      </c>
      <c r="B29" s="40">
        <v>650</v>
      </c>
      <c r="C29" s="41">
        <v>1</v>
      </c>
      <c r="D29" s="41">
        <v>4</v>
      </c>
      <c r="E29" s="42">
        <v>20400</v>
      </c>
      <c r="F29" s="43">
        <v>240</v>
      </c>
      <c r="G29" s="44">
        <f>G30+G31</f>
        <v>0</v>
      </c>
      <c r="H29" s="45"/>
      <c r="I29" s="46" t="s">
        <v>149</v>
      </c>
    </row>
    <row r="30" spans="1:9" s="22" customFormat="1" ht="25.5" hidden="1" x14ac:dyDescent="0.25">
      <c r="A30" s="37" t="s">
        <v>150</v>
      </c>
      <c r="B30" s="30" t="s">
        <v>119</v>
      </c>
      <c r="C30" s="30" t="s">
        <v>121</v>
      </c>
      <c r="D30" s="30" t="s">
        <v>140</v>
      </c>
      <c r="E30" s="30" t="s">
        <v>143</v>
      </c>
      <c r="F30" s="30" t="s">
        <v>151</v>
      </c>
      <c r="G30" s="38"/>
      <c r="H30" s="38"/>
      <c r="I30" s="38"/>
    </row>
    <row r="31" spans="1:9" s="22" customFormat="1" ht="38.25" hidden="1" x14ac:dyDescent="0.25">
      <c r="A31" s="37" t="s">
        <v>152</v>
      </c>
      <c r="B31" s="30" t="s">
        <v>119</v>
      </c>
      <c r="C31" s="30" t="s">
        <v>121</v>
      </c>
      <c r="D31" s="30" t="s">
        <v>140</v>
      </c>
      <c r="E31" s="30" t="s">
        <v>143</v>
      </c>
      <c r="F31" s="30" t="s">
        <v>153</v>
      </c>
      <c r="G31" s="38"/>
      <c r="H31" s="38"/>
      <c r="I31" s="38"/>
    </row>
    <row r="32" spans="1:9" s="22" customFormat="1" hidden="1" x14ac:dyDescent="0.25">
      <c r="A32" s="39" t="s">
        <v>154</v>
      </c>
      <c r="B32" s="30" t="s">
        <v>119</v>
      </c>
      <c r="C32" s="41">
        <v>1</v>
      </c>
      <c r="D32" s="41">
        <v>4</v>
      </c>
      <c r="E32" s="42">
        <v>20400</v>
      </c>
      <c r="F32" s="43">
        <v>800</v>
      </c>
      <c r="G32" s="47">
        <f>G33</f>
        <v>0</v>
      </c>
      <c r="H32" s="45"/>
      <c r="I32" s="46" t="s">
        <v>149</v>
      </c>
    </row>
    <row r="33" spans="1:9" s="22" customFormat="1" hidden="1" x14ac:dyDescent="0.25">
      <c r="A33" s="39" t="s">
        <v>155</v>
      </c>
      <c r="B33" s="30" t="s">
        <v>119</v>
      </c>
      <c r="C33" s="41">
        <v>1</v>
      </c>
      <c r="D33" s="41">
        <v>4</v>
      </c>
      <c r="E33" s="42">
        <v>20400</v>
      </c>
      <c r="F33" s="43">
        <v>850</v>
      </c>
      <c r="G33" s="47">
        <f>G34</f>
        <v>0</v>
      </c>
      <c r="H33" s="45"/>
      <c r="I33" s="46" t="s">
        <v>149</v>
      </c>
    </row>
    <row r="34" spans="1:9" s="22" customFormat="1" hidden="1" x14ac:dyDescent="0.25">
      <c r="A34" s="37" t="s">
        <v>156</v>
      </c>
      <c r="B34" s="30" t="s">
        <v>119</v>
      </c>
      <c r="C34" s="30" t="s">
        <v>121</v>
      </c>
      <c r="D34" s="30" t="s">
        <v>140</v>
      </c>
      <c r="E34" s="30" t="s">
        <v>143</v>
      </c>
      <c r="F34" s="30" t="s">
        <v>157</v>
      </c>
      <c r="G34" s="38"/>
      <c r="H34" s="38"/>
      <c r="I34" s="38"/>
    </row>
    <row r="35" spans="1:9" s="22" customFormat="1" ht="38.25" x14ac:dyDescent="0.25">
      <c r="A35" s="37" t="s">
        <v>134</v>
      </c>
      <c r="B35" s="30" t="s">
        <v>119</v>
      </c>
      <c r="C35" s="30" t="s">
        <v>121</v>
      </c>
      <c r="D35" s="30" t="s">
        <v>140</v>
      </c>
      <c r="E35" s="30" t="s">
        <v>135</v>
      </c>
      <c r="F35" s="30"/>
      <c r="G35" s="38">
        <f>SUM(G37)</f>
        <v>14450000</v>
      </c>
      <c r="H35" s="38"/>
      <c r="I35" s="38"/>
    </row>
    <row r="36" spans="1:9" s="22" customFormat="1" ht="25.5" x14ac:dyDescent="0.25">
      <c r="A36" s="37" t="s">
        <v>136</v>
      </c>
      <c r="B36" s="30" t="s">
        <v>119</v>
      </c>
      <c r="C36" s="30" t="s">
        <v>121</v>
      </c>
      <c r="D36" s="30" t="s">
        <v>140</v>
      </c>
      <c r="E36" s="30" t="s">
        <v>137</v>
      </c>
      <c r="F36" s="30"/>
      <c r="G36" s="38">
        <f>G37+G49+G41</f>
        <v>14700000</v>
      </c>
      <c r="H36" s="38"/>
      <c r="I36" s="38"/>
    </row>
    <row r="37" spans="1:9" s="22" customFormat="1" ht="25.5" x14ac:dyDescent="0.25">
      <c r="A37" s="37" t="s">
        <v>158</v>
      </c>
      <c r="B37" s="30" t="s">
        <v>119</v>
      </c>
      <c r="C37" s="30" t="s">
        <v>121</v>
      </c>
      <c r="D37" s="30" t="s">
        <v>140</v>
      </c>
      <c r="E37" s="30" t="s">
        <v>159</v>
      </c>
      <c r="F37" s="30"/>
      <c r="G37" s="38">
        <f>G38+G50+G41</f>
        <v>14450000</v>
      </c>
      <c r="H37" s="38"/>
      <c r="I37" s="38"/>
    </row>
    <row r="38" spans="1:9" s="22" customFormat="1" ht="63.75" x14ac:dyDescent="0.25">
      <c r="A38" s="37" t="s">
        <v>128</v>
      </c>
      <c r="B38" s="30" t="s">
        <v>119</v>
      </c>
      <c r="C38" s="30" t="s">
        <v>121</v>
      </c>
      <c r="D38" s="30" t="s">
        <v>140</v>
      </c>
      <c r="E38" s="30" t="s">
        <v>159</v>
      </c>
      <c r="F38" s="30" t="s">
        <v>129</v>
      </c>
      <c r="G38" s="38">
        <f>G39</f>
        <v>14200000</v>
      </c>
      <c r="H38" s="38"/>
      <c r="I38" s="38"/>
    </row>
    <row r="39" spans="1:9" s="22" customFormat="1" ht="25.5" x14ac:dyDescent="0.25">
      <c r="A39" s="37" t="s">
        <v>130</v>
      </c>
      <c r="B39" s="30" t="s">
        <v>119</v>
      </c>
      <c r="C39" s="30" t="s">
        <v>121</v>
      </c>
      <c r="D39" s="30" t="s">
        <v>140</v>
      </c>
      <c r="E39" s="30" t="s">
        <v>159</v>
      </c>
      <c r="F39" s="30" t="s">
        <v>131</v>
      </c>
      <c r="G39" s="38">
        <f>11300000+2900000</f>
        <v>14200000</v>
      </c>
      <c r="H39" s="38"/>
      <c r="I39" s="38"/>
    </row>
    <row r="40" spans="1:9" s="22" customFormat="1" ht="38.25" hidden="1" x14ac:dyDescent="0.25">
      <c r="A40" s="37" t="s">
        <v>132</v>
      </c>
      <c r="B40" s="30" t="s">
        <v>119</v>
      </c>
      <c r="C40" s="30" t="s">
        <v>121</v>
      </c>
      <c r="D40" s="30" t="s">
        <v>140</v>
      </c>
      <c r="E40" s="30" t="s">
        <v>159</v>
      </c>
      <c r="F40" s="30" t="s">
        <v>133</v>
      </c>
      <c r="G40" s="38">
        <v>12173327</v>
      </c>
      <c r="H40" s="38"/>
      <c r="I40" s="38"/>
    </row>
    <row r="41" spans="1:9" s="22" customFormat="1" x14ac:dyDescent="0.25">
      <c r="A41" s="48" t="s">
        <v>160</v>
      </c>
      <c r="B41" s="40">
        <v>650</v>
      </c>
      <c r="C41" s="30" t="s">
        <v>121</v>
      </c>
      <c r="D41" s="30" t="s">
        <v>140</v>
      </c>
      <c r="E41" s="30" t="s">
        <v>161</v>
      </c>
      <c r="F41" s="43" t="s">
        <v>149</v>
      </c>
      <c r="G41" s="47">
        <f>G42+G44+G47</f>
        <v>250000</v>
      </c>
      <c r="H41" s="49"/>
      <c r="I41" s="50" t="s">
        <v>149</v>
      </c>
    </row>
    <row r="42" spans="1:9" s="22" customFormat="1" ht="63.75" x14ac:dyDescent="0.25">
      <c r="A42" s="37" t="s">
        <v>162</v>
      </c>
      <c r="B42" s="30" t="s">
        <v>119</v>
      </c>
      <c r="C42" s="30" t="s">
        <v>121</v>
      </c>
      <c r="D42" s="30" t="s">
        <v>140</v>
      </c>
      <c r="E42" s="30" t="s">
        <v>161</v>
      </c>
      <c r="F42" s="30" t="s">
        <v>129</v>
      </c>
      <c r="G42" s="38">
        <f>G43</f>
        <v>250000</v>
      </c>
      <c r="H42" s="38"/>
      <c r="I42" s="38"/>
    </row>
    <row r="43" spans="1:9" s="22" customFormat="1" ht="25.5" x14ac:dyDescent="0.25">
      <c r="A43" s="37" t="s">
        <v>130</v>
      </c>
      <c r="B43" s="30" t="s">
        <v>119</v>
      </c>
      <c r="C43" s="30" t="s">
        <v>121</v>
      </c>
      <c r="D43" s="30" t="s">
        <v>140</v>
      </c>
      <c r="E43" s="30" t="s">
        <v>161</v>
      </c>
      <c r="F43" s="30" t="s">
        <v>131</v>
      </c>
      <c r="G43" s="38">
        <v>250000</v>
      </c>
      <c r="H43" s="38"/>
      <c r="I43" s="38"/>
    </row>
    <row r="44" spans="1:9" s="22" customFormat="1" ht="25.5" hidden="1" x14ac:dyDescent="0.25">
      <c r="A44" s="37" t="s">
        <v>146</v>
      </c>
      <c r="B44" s="30" t="s">
        <v>119</v>
      </c>
      <c r="C44" s="30" t="s">
        <v>121</v>
      </c>
      <c r="D44" s="30" t="s">
        <v>140</v>
      </c>
      <c r="E44" s="30" t="s">
        <v>161</v>
      </c>
      <c r="F44" s="30" t="s">
        <v>147</v>
      </c>
      <c r="G44" s="38">
        <f>G45</f>
        <v>0</v>
      </c>
      <c r="H44" s="38"/>
      <c r="I44" s="38"/>
    </row>
    <row r="45" spans="1:9" s="22" customFormat="1" ht="38.25" hidden="1" x14ac:dyDescent="0.25">
      <c r="A45" s="39" t="s">
        <v>148</v>
      </c>
      <c r="B45" s="40">
        <v>650</v>
      </c>
      <c r="C45" s="30" t="s">
        <v>121</v>
      </c>
      <c r="D45" s="30" t="s">
        <v>140</v>
      </c>
      <c r="E45" s="30" t="s">
        <v>161</v>
      </c>
      <c r="F45" s="43">
        <v>240</v>
      </c>
      <c r="G45" s="47"/>
      <c r="H45" s="44"/>
      <c r="I45" s="44"/>
    </row>
    <row r="46" spans="1:9" s="22" customFormat="1" ht="38.25" hidden="1" x14ac:dyDescent="0.25">
      <c r="A46" s="37" t="s">
        <v>152</v>
      </c>
      <c r="B46" s="30" t="s">
        <v>119</v>
      </c>
      <c r="C46" s="30" t="s">
        <v>121</v>
      </c>
      <c r="D46" s="30" t="s">
        <v>140</v>
      </c>
      <c r="E46" s="30" t="s">
        <v>159</v>
      </c>
      <c r="F46" s="30" t="s">
        <v>153</v>
      </c>
      <c r="G46" s="38">
        <v>20000</v>
      </c>
      <c r="H46" s="38"/>
      <c r="I46" s="38"/>
    </row>
    <row r="47" spans="1:9" s="22" customFormat="1" ht="25.5" hidden="1" x14ac:dyDescent="0.25">
      <c r="A47" s="37" t="s">
        <v>163</v>
      </c>
      <c r="B47" s="30" t="s">
        <v>119</v>
      </c>
      <c r="C47" s="30" t="s">
        <v>121</v>
      </c>
      <c r="D47" s="30" t="s">
        <v>140</v>
      </c>
      <c r="E47" s="30" t="s">
        <v>161</v>
      </c>
      <c r="F47" s="30" t="s">
        <v>147</v>
      </c>
      <c r="G47" s="38">
        <f>G48</f>
        <v>0</v>
      </c>
      <c r="H47" s="38"/>
      <c r="I47" s="38"/>
    </row>
    <row r="48" spans="1:9" s="22" customFormat="1" ht="25.5" hidden="1" x14ac:dyDescent="0.25">
      <c r="A48" s="39" t="s">
        <v>164</v>
      </c>
      <c r="B48" s="40">
        <v>650</v>
      </c>
      <c r="C48" s="30" t="s">
        <v>121</v>
      </c>
      <c r="D48" s="30" t="s">
        <v>140</v>
      </c>
      <c r="E48" s="30" t="s">
        <v>161</v>
      </c>
      <c r="F48" s="43">
        <v>240</v>
      </c>
      <c r="G48" s="47"/>
      <c r="H48" s="44"/>
      <c r="I48" s="44"/>
    </row>
    <row r="49" spans="1:9" s="22" customFormat="1" ht="38.25" hidden="1" x14ac:dyDescent="0.25">
      <c r="A49" s="37" t="s">
        <v>144</v>
      </c>
      <c r="B49" s="30" t="s">
        <v>119</v>
      </c>
      <c r="C49" s="30" t="s">
        <v>121</v>
      </c>
      <c r="D49" s="30" t="s">
        <v>140</v>
      </c>
      <c r="E49" s="30" t="s">
        <v>165</v>
      </c>
      <c r="F49" s="30" t="s">
        <v>145</v>
      </c>
      <c r="G49" s="38"/>
      <c r="H49" s="38"/>
      <c r="I49" s="38"/>
    </row>
    <row r="50" spans="1:9" s="22" customFormat="1" ht="25.5" hidden="1" x14ac:dyDescent="0.25">
      <c r="A50" s="37" t="s">
        <v>146</v>
      </c>
      <c r="B50" s="30" t="s">
        <v>119</v>
      </c>
      <c r="C50" s="30" t="s">
        <v>121</v>
      </c>
      <c r="D50" s="30" t="s">
        <v>140</v>
      </c>
      <c r="E50" s="30" t="s">
        <v>165</v>
      </c>
      <c r="F50" s="30" t="s">
        <v>147</v>
      </c>
      <c r="G50" s="38">
        <f>G51</f>
        <v>0</v>
      </c>
      <c r="H50" s="38"/>
      <c r="I50" s="38"/>
    </row>
    <row r="51" spans="1:9" s="22" customFormat="1" ht="38.25" hidden="1" x14ac:dyDescent="0.25">
      <c r="A51" s="39" t="s">
        <v>148</v>
      </c>
      <c r="B51" s="40">
        <v>650</v>
      </c>
      <c r="C51" s="30" t="s">
        <v>121</v>
      </c>
      <c r="D51" s="30" t="s">
        <v>140</v>
      </c>
      <c r="E51" s="30" t="s">
        <v>165</v>
      </c>
      <c r="F51" s="43">
        <v>240</v>
      </c>
      <c r="G51" s="47">
        <f>G52</f>
        <v>0</v>
      </c>
      <c r="H51" s="44"/>
      <c r="I51" s="44"/>
    </row>
    <row r="52" spans="1:9" s="22" customFormat="1" ht="38.25" hidden="1" x14ac:dyDescent="0.25">
      <c r="A52" s="37" t="s">
        <v>152</v>
      </c>
      <c r="B52" s="30" t="s">
        <v>119</v>
      </c>
      <c r="C52" s="30" t="s">
        <v>121</v>
      </c>
      <c r="D52" s="30" t="s">
        <v>140</v>
      </c>
      <c r="E52" s="30" t="s">
        <v>165</v>
      </c>
      <c r="F52" s="30" t="s">
        <v>153</v>
      </c>
      <c r="G52" s="38"/>
      <c r="H52" s="38"/>
      <c r="I52" s="38"/>
    </row>
    <row r="53" spans="1:9" s="22" customFormat="1" hidden="1" x14ac:dyDescent="0.25">
      <c r="A53" s="51" t="s">
        <v>166</v>
      </c>
      <c r="B53" s="36" t="s">
        <v>119</v>
      </c>
      <c r="C53" s="36" t="s">
        <v>121</v>
      </c>
      <c r="D53" s="36" t="s">
        <v>167</v>
      </c>
      <c r="E53" s="36"/>
      <c r="F53" s="36"/>
      <c r="G53" s="31">
        <f>SUM(G56)</f>
        <v>0</v>
      </c>
      <c r="H53" s="31"/>
      <c r="I53" s="31"/>
    </row>
    <row r="54" spans="1:9" s="22" customFormat="1" ht="38.25" hidden="1" x14ac:dyDescent="0.25">
      <c r="A54" s="37" t="s">
        <v>134</v>
      </c>
      <c r="B54" s="30" t="s">
        <v>119</v>
      </c>
      <c r="C54" s="30" t="s">
        <v>121</v>
      </c>
      <c r="D54" s="30" t="s">
        <v>167</v>
      </c>
      <c r="E54" s="30" t="s">
        <v>135</v>
      </c>
      <c r="F54" s="30"/>
      <c r="G54" s="38">
        <f>SUM(G56)</f>
        <v>0</v>
      </c>
      <c r="H54" s="38"/>
      <c r="I54" s="38"/>
    </row>
    <row r="55" spans="1:9" s="22" customFormat="1" ht="25.5" hidden="1" x14ac:dyDescent="0.25">
      <c r="A55" s="37" t="s">
        <v>136</v>
      </c>
      <c r="B55" s="30" t="s">
        <v>119</v>
      </c>
      <c r="C55" s="30" t="s">
        <v>121</v>
      </c>
      <c r="D55" s="30" t="s">
        <v>167</v>
      </c>
      <c r="E55" s="30" t="s">
        <v>137</v>
      </c>
      <c r="F55" s="30"/>
      <c r="G55" s="38">
        <f>G56</f>
        <v>0</v>
      </c>
      <c r="H55" s="38"/>
      <c r="I55" s="38"/>
    </row>
    <row r="56" spans="1:9" s="22" customFormat="1" ht="38.25" hidden="1" x14ac:dyDescent="0.25">
      <c r="A56" s="37" t="s">
        <v>168</v>
      </c>
      <c r="B56" s="30" t="s">
        <v>119</v>
      </c>
      <c r="C56" s="30" t="s">
        <v>121</v>
      </c>
      <c r="D56" s="30" t="s">
        <v>167</v>
      </c>
      <c r="E56" s="30" t="s">
        <v>161</v>
      </c>
      <c r="F56" s="30"/>
      <c r="G56" s="38">
        <f>G57</f>
        <v>0</v>
      </c>
      <c r="H56" s="38"/>
      <c r="I56" s="38"/>
    </row>
    <row r="57" spans="1:9" s="22" customFormat="1" hidden="1" x14ac:dyDescent="0.25">
      <c r="A57" s="37" t="s">
        <v>154</v>
      </c>
      <c r="B57" s="30" t="s">
        <v>119</v>
      </c>
      <c r="C57" s="30" t="s">
        <v>121</v>
      </c>
      <c r="D57" s="30" t="s">
        <v>167</v>
      </c>
      <c r="E57" s="30" t="s">
        <v>161</v>
      </c>
      <c r="F57" s="30" t="s">
        <v>169</v>
      </c>
      <c r="G57" s="38">
        <f>G58</f>
        <v>0</v>
      </c>
      <c r="H57" s="38"/>
      <c r="I57" s="38"/>
    </row>
    <row r="58" spans="1:9" s="22" customFormat="1" hidden="1" x14ac:dyDescent="0.25">
      <c r="A58" s="39" t="s">
        <v>170</v>
      </c>
      <c r="B58" s="40">
        <v>650</v>
      </c>
      <c r="C58" s="41">
        <v>1</v>
      </c>
      <c r="D58" s="41">
        <v>7</v>
      </c>
      <c r="E58" s="30" t="s">
        <v>161</v>
      </c>
      <c r="F58" s="43">
        <v>880</v>
      </c>
      <c r="G58" s="47"/>
      <c r="H58" s="45"/>
      <c r="I58" s="46" t="s">
        <v>149</v>
      </c>
    </row>
    <row r="59" spans="1:9" s="22" customFormat="1" ht="25.5" hidden="1" x14ac:dyDescent="0.25">
      <c r="A59" s="37" t="s">
        <v>171</v>
      </c>
      <c r="B59" s="30" t="s">
        <v>119</v>
      </c>
      <c r="C59" s="30" t="s">
        <v>121</v>
      </c>
      <c r="D59" s="30" t="s">
        <v>167</v>
      </c>
      <c r="E59" s="30" t="s">
        <v>172</v>
      </c>
      <c r="F59" s="30" t="s">
        <v>153</v>
      </c>
      <c r="G59" s="38"/>
      <c r="H59" s="38"/>
      <c r="I59" s="38"/>
    </row>
    <row r="60" spans="1:9" s="52" customFormat="1" ht="12.75" x14ac:dyDescent="0.2">
      <c r="A60" s="51" t="s">
        <v>173</v>
      </c>
      <c r="B60" s="36" t="s">
        <v>119</v>
      </c>
      <c r="C60" s="36" t="s">
        <v>121</v>
      </c>
      <c r="D60" s="36" t="s">
        <v>174</v>
      </c>
      <c r="E60" s="36"/>
      <c r="F60" s="36"/>
      <c r="G60" s="31">
        <f>G61+G65</f>
        <v>100000</v>
      </c>
      <c r="H60" s="31"/>
      <c r="I60" s="31"/>
    </row>
    <row r="61" spans="1:9" s="52" customFormat="1" ht="12.75" hidden="1" x14ac:dyDescent="0.2">
      <c r="A61" s="37" t="s">
        <v>173</v>
      </c>
      <c r="B61" s="30" t="s">
        <v>119</v>
      </c>
      <c r="C61" s="30" t="s">
        <v>121</v>
      </c>
      <c r="D61" s="30" t="s">
        <v>174</v>
      </c>
      <c r="E61" s="30" t="s">
        <v>175</v>
      </c>
      <c r="F61" s="30"/>
      <c r="G61" s="38">
        <f t="shared" ref="G61:G68" si="0">G62</f>
        <v>0</v>
      </c>
      <c r="H61" s="38"/>
      <c r="I61" s="38"/>
    </row>
    <row r="62" spans="1:9" s="52" customFormat="1" ht="12.75" hidden="1" x14ac:dyDescent="0.2">
      <c r="A62" s="37" t="s">
        <v>176</v>
      </c>
      <c r="B62" s="30" t="s">
        <v>119</v>
      </c>
      <c r="C62" s="30" t="s">
        <v>121</v>
      </c>
      <c r="D62" s="30" t="s">
        <v>174</v>
      </c>
      <c r="E62" s="30" t="s">
        <v>177</v>
      </c>
      <c r="F62" s="30"/>
      <c r="G62" s="38">
        <f t="shared" si="0"/>
        <v>0</v>
      </c>
      <c r="H62" s="38"/>
      <c r="I62" s="38"/>
    </row>
    <row r="63" spans="1:9" s="52" customFormat="1" ht="12.75" hidden="1" x14ac:dyDescent="0.2">
      <c r="A63" s="39" t="s">
        <v>154</v>
      </c>
      <c r="B63" s="40">
        <v>650</v>
      </c>
      <c r="C63" s="41">
        <v>1</v>
      </c>
      <c r="D63" s="41">
        <v>11</v>
      </c>
      <c r="E63" s="42">
        <v>700500</v>
      </c>
      <c r="F63" s="43">
        <v>800</v>
      </c>
      <c r="G63" s="47">
        <f t="shared" si="0"/>
        <v>0</v>
      </c>
      <c r="H63" s="45"/>
      <c r="I63" s="46" t="s">
        <v>149</v>
      </c>
    </row>
    <row r="64" spans="1:9" s="52" customFormat="1" ht="12.75" hidden="1" x14ac:dyDescent="0.2">
      <c r="A64" s="37" t="s">
        <v>178</v>
      </c>
      <c r="B64" s="30" t="s">
        <v>119</v>
      </c>
      <c r="C64" s="30" t="s">
        <v>121</v>
      </c>
      <c r="D64" s="30" t="s">
        <v>174</v>
      </c>
      <c r="E64" s="30" t="s">
        <v>177</v>
      </c>
      <c r="F64" s="30" t="s">
        <v>179</v>
      </c>
      <c r="G64" s="38"/>
      <c r="H64" s="38"/>
      <c r="I64" s="38"/>
    </row>
    <row r="65" spans="1:9" s="52" customFormat="1" ht="25.5" x14ac:dyDescent="0.2">
      <c r="A65" s="53" t="s">
        <v>180</v>
      </c>
      <c r="B65" s="30" t="s">
        <v>119</v>
      </c>
      <c r="C65" s="30" t="s">
        <v>121</v>
      </c>
      <c r="D65" s="30" t="s">
        <v>174</v>
      </c>
      <c r="E65" s="54" t="s">
        <v>181</v>
      </c>
      <c r="F65" s="30"/>
      <c r="G65" s="38">
        <f>G67</f>
        <v>100000</v>
      </c>
      <c r="H65" s="38"/>
      <c r="I65" s="38"/>
    </row>
    <row r="66" spans="1:9" s="52" customFormat="1" ht="25.5" x14ac:dyDescent="0.2">
      <c r="A66" s="55" t="s">
        <v>182</v>
      </c>
      <c r="B66" s="30" t="s">
        <v>119</v>
      </c>
      <c r="C66" s="30" t="s">
        <v>121</v>
      </c>
      <c r="D66" s="30" t="s">
        <v>174</v>
      </c>
      <c r="E66" s="54" t="s">
        <v>183</v>
      </c>
      <c r="F66" s="30"/>
      <c r="G66" s="38">
        <f>G67</f>
        <v>100000</v>
      </c>
      <c r="H66" s="38"/>
      <c r="I66" s="38"/>
    </row>
    <row r="67" spans="1:9" s="52" customFormat="1" ht="17.25" customHeight="1" x14ac:dyDescent="0.2">
      <c r="A67" s="37" t="s">
        <v>184</v>
      </c>
      <c r="B67" s="30" t="s">
        <v>119</v>
      </c>
      <c r="C67" s="30" t="s">
        <v>121</v>
      </c>
      <c r="D67" s="30" t="s">
        <v>174</v>
      </c>
      <c r="E67" s="54" t="s">
        <v>185</v>
      </c>
      <c r="F67" s="30"/>
      <c r="G67" s="38">
        <f t="shared" si="0"/>
        <v>100000</v>
      </c>
      <c r="H67" s="38"/>
      <c r="I67" s="38"/>
    </row>
    <row r="68" spans="1:9" s="52" customFormat="1" ht="12.75" x14ac:dyDescent="0.2">
      <c r="A68" s="39" t="s">
        <v>154</v>
      </c>
      <c r="B68" s="40">
        <v>650</v>
      </c>
      <c r="C68" s="41">
        <v>1</v>
      </c>
      <c r="D68" s="41">
        <v>11</v>
      </c>
      <c r="E68" s="54" t="s">
        <v>185</v>
      </c>
      <c r="F68" s="43">
        <v>800</v>
      </c>
      <c r="G68" s="47">
        <f t="shared" si="0"/>
        <v>100000</v>
      </c>
      <c r="H68" s="45"/>
      <c r="I68" s="46" t="s">
        <v>149</v>
      </c>
    </row>
    <row r="69" spans="1:9" s="52" customFormat="1" ht="12.75" x14ac:dyDescent="0.2">
      <c r="A69" s="37" t="s">
        <v>178</v>
      </c>
      <c r="B69" s="30" t="s">
        <v>119</v>
      </c>
      <c r="C69" s="30" t="s">
        <v>121</v>
      </c>
      <c r="D69" s="30" t="s">
        <v>174</v>
      </c>
      <c r="E69" s="54" t="s">
        <v>185</v>
      </c>
      <c r="F69" s="30" t="s">
        <v>179</v>
      </c>
      <c r="G69" s="38">
        <v>100000</v>
      </c>
      <c r="H69" s="38"/>
      <c r="I69" s="38"/>
    </row>
    <row r="70" spans="1:9" s="22" customFormat="1" x14ac:dyDescent="0.25">
      <c r="A70" s="35" t="s">
        <v>186</v>
      </c>
      <c r="B70" s="36" t="s">
        <v>119</v>
      </c>
      <c r="C70" s="36" t="s">
        <v>121</v>
      </c>
      <c r="D70" s="36" t="s">
        <v>187</v>
      </c>
      <c r="E70" s="36"/>
      <c r="F70" s="36"/>
      <c r="G70" s="31">
        <f>SUM(G80+G86+G71+G143+G92+G133+G116+G122+G146+G153)</f>
        <v>11862065.85</v>
      </c>
      <c r="H70" s="31"/>
      <c r="I70" s="31"/>
    </row>
    <row r="71" spans="1:9" s="22" customFormat="1" ht="38.25" hidden="1" x14ac:dyDescent="0.25">
      <c r="A71" s="56" t="s">
        <v>188</v>
      </c>
      <c r="B71" s="57" t="s">
        <v>119</v>
      </c>
      <c r="C71" s="30" t="s">
        <v>121</v>
      </c>
      <c r="D71" s="30" t="s">
        <v>187</v>
      </c>
      <c r="E71" s="30" t="s">
        <v>189</v>
      </c>
      <c r="F71" s="30"/>
      <c r="G71" s="38">
        <f>G73+G143</f>
        <v>0</v>
      </c>
      <c r="H71" s="38"/>
      <c r="I71" s="38"/>
    </row>
    <row r="72" spans="1:9" s="22" customFormat="1" ht="25.5" hidden="1" x14ac:dyDescent="0.25">
      <c r="A72" s="37" t="s">
        <v>190</v>
      </c>
      <c r="B72" s="30" t="s">
        <v>119</v>
      </c>
      <c r="C72" s="30" t="s">
        <v>121</v>
      </c>
      <c r="D72" s="30" t="s">
        <v>187</v>
      </c>
      <c r="E72" s="30" t="s">
        <v>191</v>
      </c>
      <c r="F72" s="30"/>
      <c r="G72" s="38">
        <f>G73</f>
        <v>0</v>
      </c>
      <c r="H72" s="38"/>
      <c r="I72" s="38"/>
    </row>
    <row r="73" spans="1:9" s="22" customFormat="1" hidden="1" x14ac:dyDescent="0.25">
      <c r="A73" s="37" t="s">
        <v>192</v>
      </c>
      <c r="B73" s="30" t="s">
        <v>119</v>
      </c>
      <c r="C73" s="30" t="s">
        <v>121</v>
      </c>
      <c r="D73" s="30" t="s">
        <v>187</v>
      </c>
      <c r="E73" s="30" t="s">
        <v>193</v>
      </c>
      <c r="F73" s="30"/>
      <c r="G73" s="38">
        <f>G74+G77</f>
        <v>0</v>
      </c>
      <c r="H73" s="38"/>
      <c r="I73" s="38"/>
    </row>
    <row r="74" spans="1:9" s="22" customFormat="1" ht="63.75" hidden="1" x14ac:dyDescent="0.25">
      <c r="A74" s="37" t="s">
        <v>128</v>
      </c>
      <c r="B74" s="30" t="s">
        <v>119</v>
      </c>
      <c r="C74" s="30" t="s">
        <v>121</v>
      </c>
      <c r="D74" s="30" t="s">
        <v>187</v>
      </c>
      <c r="E74" s="30" t="s">
        <v>193</v>
      </c>
      <c r="F74" s="30" t="s">
        <v>129</v>
      </c>
      <c r="G74" s="38">
        <f>G75</f>
        <v>0</v>
      </c>
      <c r="H74" s="38"/>
      <c r="I74" s="38"/>
    </row>
    <row r="75" spans="1:9" s="22" customFormat="1" ht="25.5" hidden="1" x14ac:dyDescent="0.25">
      <c r="A75" s="37" t="s">
        <v>130</v>
      </c>
      <c r="B75" s="30" t="s">
        <v>119</v>
      </c>
      <c r="C75" s="30" t="s">
        <v>121</v>
      </c>
      <c r="D75" s="30" t="s">
        <v>187</v>
      </c>
      <c r="E75" s="30" t="s">
        <v>193</v>
      </c>
      <c r="F75" s="30" t="s">
        <v>131</v>
      </c>
      <c r="G75" s="38"/>
      <c r="H75" s="38"/>
      <c r="I75" s="38"/>
    </row>
    <row r="76" spans="1:9" s="22" customFormat="1" ht="38.25" hidden="1" x14ac:dyDescent="0.25">
      <c r="A76" s="37" t="s">
        <v>144</v>
      </c>
      <c r="B76" s="30" t="s">
        <v>119</v>
      </c>
      <c r="C76" s="30" t="s">
        <v>121</v>
      </c>
      <c r="D76" s="30" t="s">
        <v>187</v>
      </c>
      <c r="E76" s="30" t="s">
        <v>193</v>
      </c>
      <c r="F76" s="30" t="s">
        <v>145</v>
      </c>
      <c r="G76" s="38">
        <v>2353</v>
      </c>
      <c r="H76" s="38"/>
      <c r="I76" s="38"/>
    </row>
    <row r="77" spans="1:9" s="22" customFormat="1" ht="25.5" hidden="1" x14ac:dyDescent="0.25">
      <c r="A77" s="37" t="s">
        <v>146</v>
      </c>
      <c r="B77" s="30" t="s">
        <v>119</v>
      </c>
      <c r="C77" s="30" t="s">
        <v>121</v>
      </c>
      <c r="D77" s="30" t="s">
        <v>187</v>
      </c>
      <c r="E77" s="30" t="s">
        <v>193</v>
      </c>
      <c r="F77" s="30" t="s">
        <v>147</v>
      </c>
      <c r="G77" s="38">
        <f>G78</f>
        <v>0</v>
      </c>
      <c r="H77" s="38"/>
      <c r="I77" s="38"/>
    </row>
    <row r="78" spans="1:9" s="22" customFormat="1" ht="38.25" hidden="1" x14ac:dyDescent="0.25">
      <c r="A78" s="39" t="s">
        <v>148</v>
      </c>
      <c r="B78" s="40">
        <v>650</v>
      </c>
      <c r="C78" s="30" t="s">
        <v>121</v>
      </c>
      <c r="D78" s="30" t="s">
        <v>187</v>
      </c>
      <c r="E78" s="30" t="s">
        <v>193</v>
      </c>
      <c r="F78" s="43">
        <v>240</v>
      </c>
      <c r="G78" s="47"/>
      <c r="H78" s="44"/>
      <c r="I78" s="44"/>
    </row>
    <row r="79" spans="1:9" s="22" customFormat="1" ht="38.25" hidden="1" x14ac:dyDescent="0.25">
      <c r="A79" s="37" t="s">
        <v>152</v>
      </c>
      <c r="B79" s="30" t="s">
        <v>119</v>
      </c>
      <c r="C79" s="30" t="s">
        <v>121</v>
      </c>
      <c r="D79" s="30" t="s">
        <v>187</v>
      </c>
      <c r="E79" s="30" t="s">
        <v>193</v>
      </c>
      <c r="F79" s="30" t="s">
        <v>153</v>
      </c>
      <c r="G79" s="38">
        <v>210000</v>
      </c>
      <c r="H79" s="38"/>
      <c r="I79" s="38"/>
    </row>
    <row r="80" spans="1:9" s="22" customFormat="1" ht="25.5" hidden="1" x14ac:dyDescent="0.25">
      <c r="A80" s="39" t="s">
        <v>194</v>
      </c>
      <c r="B80" s="40">
        <v>650</v>
      </c>
      <c r="C80" s="41">
        <v>1</v>
      </c>
      <c r="D80" s="41">
        <v>13</v>
      </c>
      <c r="E80" s="42">
        <v>920000</v>
      </c>
      <c r="F80" s="43" t="s">
        <v>149</v>
      </c>
      <c r="G80" s="47">
        <f>G81</f>
        <v>0</v>
      </c>
      <c r="H80" s="49"/>
      <c r="I80" s="50" t="s">
        <v>149</v>
      </c>
    </row>
    <row r="81" spans="1:11" s="22" customFormat="1" hidden="1" x14ac:dyDescent="0.25">
      <c r="A81" s="39" t="s">
        <v>195</v>
      </c>
      <c r="B81" s="40">
        <v>650</v>
      </c>
      <c r="C81" s="41">
        <v>1</v>
      </c>
      <c r="D81" s="41">
        <v>13</v>
      </c>
      <c r="E81" s="42">
        <v>920300</v>
      </c>
      <c r="F81" s="43" t="s">
        <v>149</v>
      </c>
      <c r="G81" s="47">
        <f>G82</f>
        <v>0</v>
      </c>
      <c r="H81" s="49"/>
      <c r="I81" s="50" t="s">
        <v>149</v>
      </c>
    </row>
    <row r="82" spans="1:11" s="22" customFormat="1" hidden="1" x14ac:dyDescent="0.25">
      <c r="A82" s="37" t="s">
        <v>196</v>
      </c>
      <c r="B82" s="30" t="s">
        <v>119</v>
      </c>
      <c r="C82" s="30" t="s">
        <v>121</v>
      </c>
      <c r="D82" s="30" t="s">
        <v>187</v>
      </c>
      <c r="E82" s="30" t="s">
        <v>197</v>
      </c>
      <c r="F82" s="30"/>
      <c r="G82" s="38">
        <f>G83</f>
        <v>0</v>
      </c>
      <c r="H82" s="38"/>
      <c r="I82" s="38"/>
    </row>
    <row r="83" spans="1:11" s="22" customFormat="1" ht="63.75" hidden="1" x14ac:dyDescent="0.25">
      <c r="A83" s="37" t="s">
        <v>128</v>
      </c>
      <c r="B83" s="30" t="s">
        <v>119</v>
      </c>
      <c r="C83" s="30" t="s">
        <v>121</v>
      </c>
      <c r="D83" s="30" t="s">
        <v>187</v>
      </c>
      <c r="E83" s="30" t="s">
        <v>197</v>
      </c>
      <c r="F83" s="30" t="s">
        <v>129</v>
      </c>
      <c r="G83" s="38">
        <f>G84</f>
        <v>0</v>
      </c>
      <c r="H83" s="38"/>
      <c r="I83" s="38"/>
    </row>
    <row r="84" spans="1:11" s="22" customFormat="1" ht="25.5" hidden="1" x14ac:dyDescent="0.25">
      <c r="A84" s="37" t="s">
        <v>130</v>
      </c>
      <c r="B84" s="30" t="s">
        <v>119</v>
      </c>
      <c r="C84" s="30" t="s">
        <v>121</v>
      </c>
      <c r="D84" s="30" t="s">
        <v>187</v>
      </c>
      <c r="E84" s="30" t="s">
        <v>197</v>
      </c>
      <c r="F84" s="30" t="s">
        <v>131</v>
      </c>
      <c r="G84" s="38">
        <f>G85</f>
        <v>0</v>
      </c>
      <c r="H84" s="38"/>
      <c r="I84" s="38"/>
    </row>
    <row r="85" spans="1:11" s="22" customFormat="1" ht="25.5" hidden="1" x14ac:dyDescent="0.25">
      <c r="A85" s="37" t="s">
        <v>198</v>
      </c>
      <c r="B85" s="30" t="s">
        <v>119</v>
      </c>
      <c r="C85" s="30" t="s">
        <v>121</v>
      </c>
      <c r="D85" s="30" t="s">
        <v>187</v>
      </c>
      <c r="E85" s="30" t="s">
        <v>197</v>
      </c>
      <c r="F85" s="30" t="s">
        <v>145</v>
      </c>
      <c r="G85" s="38"/>
      <c r="H85" s="38"/>
      <c r="I85" s="38"/>
    </row>
    <row r="86" spans="1:11" s="22" customFormat="1" ht="25.5" hidden="1" x14ac:dyDescent="0.25">
      <c r="A86" s="39" t="s">
        <v>199</v>
      </c>
      <c r="B86" s="30" t="s">
        <v>119</v>
      </c>
      <c r="C86" s="41">
        <v>1</v>
      </c>
      <c r="D86" s="41">
        <v>13</v>
      </c>
      <c r="E86" s="42">
        <v>930000</v>
      </c>
      <c r="F86" s="43" t="s">
        <v>149</v>
      </c>
      <c r="G86" s="47">
        <f>G87</f>
        <v>0</v>
      </c>
      <c r="H86" s="49"/>
      <c r="I86" s="50" t="s">
        <v>149</v>
      </c>
    </row>
    <row r="87" spans="1:11" s="22" customFormat="1" ht="25.5" hidden="1" x14ac:dyDescent="0.25">
      <c r="A87" s="39" t="s">
        <v>200</v>
      </c>
      <c r="B87" s="30" t="s">
        <v>119</v>
      </c>
      <c r="C87" s="41">
        <v>1</v>
      </c>
      <c r="D87" s="41">
        <v>13</v>
      </c>
      <c r="E87" s="42">
        <v>939900</v>
      </c>
      <c r="F87" s="43" t="s">
        <v>149</v>
      </c>
      <c r="G87" s="47">
        <f>G88</f>
        <v>0</v>
      </c>
      <c r="H87" s="49"/>
      <c r="I87" s="50" t="s">
        <v>149</v>
      </c>
    </row>
    <row r="88" spans="1:11" s="22" customFormat="1" ht="25.5" hidden="1" x14ac:dyDescent="0.25">
      <c r="A88" s="37" t="s">
        <v>163</v>
      </c>
      <c r="B88" s="30" t="s">
        <v>119</v>
      </c>
      <c r="C88" s="30" t="s">
        <v>121</v>
      </c>
      <c r="D88" s="30" t="s">
        <v>187</v>
      </c>
      <c r="E88" s="30" t="s">
        <v>201</v>
      </c>
      <c r="F88" s="30" t="s">
        <v>147</v>
      </c>
      <c r="G88" s="38">
        <f>G89</f>
        <v>0</v>
      </c>
      <c r="H88" s="38"/>
      <c r="I88" s="38"/>
    </row>
    <row r="89" spans="1:11" s="22" customFormat="1" ht="25.5" hidden="1" x14ac:dyDescent="0.25">
      <c r="A89" s="39" t="s">
        <v>164</v>
      </c>
      <c r="B89" s="40">
        <v>650</v>
      </c>
      <c r="C89" s="30" t="s">
        <v>121</v>
      </c>
      <c r="D89" s="30" t="s">
        <v>187</v>
      </c>
      <c r="E89" s="30" t="s">
        <v>201</v>
      </c>
      <c r="F89" s="43">
        <v>240</v>
      </c>
      <c r="G89" s="47">
        <f>G90+G91</f>
        <v>0</v>
      </c>
      <c r="H89" s="45"/>
      <c r="I89" s="46" t="s">
        <v>149</v>
      </c>
    </row>
    <row r="90" spans="1:11" s="22" customFormat="1" ht="25.5" hidden="1" x14ac:dyDescent="0.25">
      <c r="A90" s="37" t="s">
        <v>202</v>
      </c>
      <c r="B90" s="30" t="s">
        <v>119</v>
      </c>
      <c r="C90" s="30" t="s">
        <v>121</v>
      </c>
      <c r="D90" s="30" t="s">
        <v>187</v>
      </c>
      <c r="E90" s="30" t="s">
        <v>201</v>
      </c>
      <c r="F90" s="30" t="s">
        <v>151</v>
      </c>
      <c r="G90" s="38"/>
      <c r="H90" s="38"/>
      <c r="I90" s="38"/>
    </row>
    <row r="91" spans="1:11" s="22" customFormat="1" ht="25.5" hidden="1" x14ac:dyDescent="0.25">
      <c r="A91" s="37" t="s">
        <v>203</v>
      </c>
      <c r="B91" s="30" t="s">
        <v>119</v>
      </c>
      <c r="C91" s="30" t="s">
        <v>121</v>
      </c>
      <c r="D91" s="30" t="s">
        <v>187</v>
      </c>
      <c r="E91" s="30" t="s">
        <v>201</v>
      </c>
      <c r="F91" s="30" t="s">
        <v>153</v>
      </c>
      <c r="G91" s="38"/>
      <c r="H91" s="38"/>
      <c r="I91" s="38"/>
    </row>
    <row r="92" spans="1:11" s="22" customFormat="1" ht="38.25" x14ac:dyDescent="0.25">
      <c r="A92" s="56" t="s">
        <v>204</v>
      </c>
      <c r="B92" s="57" t="s">
        <v>119</v>
      </c>
      <c r="C92" s="30" t="s">
        <v>121</v>
      </c>
      <c r="D92" s="30" t="s">
        <v>187</v>
      </c>
      <c r="E92" s="30" t="s">
        <v>205</v>
      </c>
      <c r="F92" s="30"/>
      <c r="G92" s="38">
        <f>G93</f>
        <v>11862065.85</v>
      </c>
      <c r="H92" s="38"/>
      <c r="I92" s="38"/>
    </row>
    <row r="93" spans="1:11" s="22" customFormat="1" ht="25.5" x14ac:dyDescent="0.25">
      <c r="A93" s="37" t="s">
        <v>206</v>
      </c>
      <c r="B93" s="30" t="s">
        <v>119</v>
      </c>
      <c r="C93" s="30" t="s">
        <v>121</v>
      </c>
      <c r="D93" s="30" t="s">
        <v>187</v>
      </c>
      <c r="E93" s="30" t="s">
        <v>207</v>
      </c>
      <c r="F93" s="30"/>
      <c r="G93" s="38">
        <f>G94+G100+G97</f>
        <v>11862065.85</v>
      </c>
      <c r="H93" s="38"/>
      <c r="I93" s="38"/>
    </row>
    <row r="94" spans="1:11" s="52" customFormat="1" ht="25.5" x14ac:dyDescent="0.2">
      <c r="A94" s="56" t="s">
        <v>208</v>
      </c>
      <c r="B94" s="30" t="s">
        <v>119</v>
      </c>
      <c r="C94" s="30" t="s">
        <v>121</v>
      </c>
      <c r="D94" s="30" t="s">
        <v>187</v>
      </c>
      <c r="E94" s="30" t="s">
        <v>209</v>
      </c>
      <c r="F94" s="30"/>
      <c r="G94" s="38">
        <f>G95</f>
        <v>8562000</v>
      </c>
      <c r="H94" s="38"/>
      <c r="I94" s="38"/>
      <c r="J94" s="58"/>
      <c r="K94" s="58"/>
    </row>
    <row r="95" spans="1:11" s="52" customFormat="1" ht="51" x14ac:dyDescent="0.2">
      <c r="A95" s="39" t="s">
        <v>210</v>
      </c>
      <c r="B95" s="30" t="s">
        <v>119</v>
      </c>
      <c r="C95" s="30" t="s">
        <v>121</v>
      </c>
      <c r="D95" s="30" t="s">
        <v>187</v>
      </c>
      <c r="E95" s="30" t="s">
        <v>209</v>
      </c>
      <c r="F95" s="30" t="s">
        <v>211</v>
      </c>
      <c r="G95" s="38">
        <f>G96</f>
        <v>8562000</v>
      </c>
      <c r="H95" s="38"/>
      <c r="I95" s="38"/>
      <c r="J95" s="58"/>
      <c r="K95" s="58"/>
    </row>
    <row r="96" spans="1:11" s="22" customFormat="1" ht="13.9" customHeight="1" x14ac:dyDescent="0.25">
      <c r="A96" s="59" t="s">
        <v>212</v>
      </c>
      <c r="B96" s="30" t="s">
        <v>119</v>
      </c>
      <c r="C96" s="30" t="s">
        <v>121</v>
      </c>
      <c r="D96" s="30" t="s">
        <v>187</v>
      </c>
      <c r="E96" s="30" t="s">
        <v>209</v>
      </c>
      <c r="F96" s="30" t="s">
        <v>213</v>
      </c>
      <c r="G96" s="38">
        <f>7912000+650000</f>
        <v>8562000</v>
      </c>
      <c r="H96" s="38"/>
      <c r="I96" s="38"/>
    </row>
    <row r="97" spans="1:11" s="52" customFormat="1" ht="25.5" x14ac:dyDescent="0.2">
      <c r="A97" s="56" t="s">
        <v>208</v>
      </c>
      <c r="B97" s="30" t="s">
        <v>119</v>
      </c>
      <c r="C97" s="30" t="s">
        <v>121</v>
      </c>
      <c r="D97" s="30" t="s">
        <v>187</v>
      </c>
      <c r="E97" s="30" t="s">
        <v>214</v>
      </c>
      <c r="F97" s="30"/>
      <c r="G97" s="38">
        <f>G98</f>
        <v>1378000</v>
      </c>
      <c r="H97" s="38"/>
      <c r="I97" s="38"/>
      <c r="J97" s="58"/>
      <c r="K97" s="58"/>
    </row>
    <row r="98" spans="1:11" s="52" customFormat="1" ht="51" x14ac:dyDescent="0.2">
      <c r="A98" s="39" t="s">
        <v>210</v>
      </c>
      <c r="B98" s="30" t="s">
        <v>119</v>
      </c>
      <c r="C98" s="30" t="s">
        <v>121</v>
      </c>
      <c r="D98" s="30" t="s">
        <v>187</v>
      </c>
      <c r="E98" s="30" t="s">
        <v>214</v>
      </c>
      <c r="F98" s="30" t="s">
        <v>211</v>
      </c>
      <c r="G98" s="38">
        <f>G99</f>
        <v>1378000</v>
      </c>
      <c r="H98" s="38"/>
      <c r="I98" s="38"/>
      <c r="J98" s="58"/>
      <c r="K98" s="58"/>
    </row>
    <row r="99" spans="1:11" s="22" customFormat="1" ht="13.9" customHeight="1" x14ac:dyDescent="0.25">
      <c r="A99" s="59" t="s">
        <v>212</v>
      </c>
      <c r="B99" s="30" t="s">
        <v>119</v>
      </c>
      <c r="C99" s="30" t="s">
        <v>121</v>
      </c>
      <c r="D99" s="30" t="s">
        <v>187</v>
      </c>
      <c r="E99" s="30" t="s">
        <v>214</v>
      </c>
      <c r="F99" s="30" t="s">
        <v>213</v>
      </c>
      <c r="G99" s="38">
        <v>1378000</v>
      </c>
      <c r="H99" s="38"/>
      <c r="I99" s="38"/>
    </row>
    <row r="100" spans="1:11" s="22" customFormat="1" x14ac:dyDescent="0.25">
      <c r="A100" s="37" t="s">
        <v>192</v>
      </c>
      <c r="B100" s="30" t="s">
        <v>119</v>
      </c>
      <c r="C100" s="30" t="s">
        <v>121</v>
      </c>
      <c r="D100" s="30" t="s">
        <v>187</v>
      </c>
      <c r="E100" s="30" t="s">
        <v>215</v>
      </c>
      <c r="F100" s="30"/>
      <c r="G100" s="38">
        <f>G101+G104+G110+G108</f>
        <v>1922065.85</v>
      </c>
      <c r="H100" s="38"/>
      <c r="I100" s="38"/>
    </row>
    <row r="101" spans="1:11" s="22" customFormat="1" ht="25.5" x14ac:dyDescent="0.25">
      <c r="A101" s="37" t="s">
        <v>163</v>
      </c>
      <c r="B101" s="30" t="s">
        <v>119</v>
      </c>
      <c r="C101" s="30" t="s">
        <v>121</v>
      </c>
      <c r="D101" s="30" t="s">
        <v>187</v>
      </c>
      <c r="E101" s="30" t="s">
        <v>215</v>
      </c>
      <c r="F101" s="30" t="s">
        <v>147</v>
      </c>
      <c r="G101" s="38">
        <f>G102</f>
        <v>1852065.85</v>
      </c>
      <c r="H101" s="38"/>
      <c r="I101" s="38"/>
    </row>
    <row r="102" spans="1:11" s="22" customFormat="1" ht="25.5" x14ac:dyDescent="0.25">
      <c r="A102" s="39" t="s">
        <v>164</v>
      </c>
      <c r="B102" s="40">
        <v>650</v>
      </c>
      <c r="C102" s="30" t="s">
        <v>121</v>
      </c>
      <c r="D102" s="30" t="s">
        <v>187</v>
      </c>
      <c r="E102" s="30" t="s">
        <v>215</v>
      </c>
      <c r="F102" s="43">
        <v>240</v>
      </c>
      <c r="G102" s="47">
        <f>1191065.85+661000</f>
        <v>1852065.85</v>
      </c>
      <c r="H102" s="44"/>
      <c r="I102" s="44"/>
    </row>
    <row r="103" spans="1:11" s="22" customFormat="1" ht="0.75" customHeight="1" x14ac:dyDescent="0.25">
      <c r="A103" s="56" t="s">
        <v>203</v>
      </c>
      <c r="B103" s="30" t="s">
        <v>119</v>
      </c>
      <c r="C103" s="30" t="s">
        <v>121</v>
      </c>
      <c r="D103" s="30" t="s">
        <v>187</v>
      </c>
      <c r="E103" s="30" t="s">
        <v>215</v>
      </c>
      <c r="F103" s="30" t="s">
        <v>153</v>
      </c>
      <c r="G103" s="38">
        <f>10000+100000+160000+485000+350000</f>
        <v>1105000</v>
      </c>
      <c r="H103" s="38"/>
      <c r="I103" s="38"/>
    </row>
    <row r="104" spans="1:11" s="52" customFormat="1" ht="12.75" hidden="1" x14ac:dyDescent="0.2">
      <c r="A104" s="39"/>
      <c r="B104" s="30"/>
      <c r="C104" s="30"/>
      <c r="D104" s="30"/>
      <c r="E104" s="30"/>
      <c r="F104" s="30"/>
      <c r="G104" s="38"/>
      <c r="H104" s="38"/>
      <c r="I104" s="38"/>
      <c r="J104" s="58"/>
      <c r="K104" s="58"/>
    </row>
    <row r="105" spans="1:11" s="22" customFormat="1" ht="13.9" hidden="1" customHeight="1" x14ac:dyDescent="0.25">
      <c r="A105" s="59"/>
      <c r="B105" s="30"/>
      <c r="C105" s="30"/>
      <c r="D105" s="30"/>
      <c r="E105" s="30"/>
      <c r="F105" s="30"/>
      <c r="G105" s="38"/>
      <c r="H105" s="38"/>
      <c r="I105" s="38"/>
    </row>
    <row r="106" spans="1:11" s="22" customFormat="1" ht="51" hidden="1" x14ac:dyDescent="0.25">
      <c r="A106" s="37" t="s">
        <v>216</v>
      </c>
      <c r="B106" s="30" t="s">
        <v>119</v>
      </c>
      <c r="C106" s="30" t="s">
        <v>121</v>
      </c>
      <c r="D106" s="30" t="s">
        <v>187</v>
      </c>
      <c r="E106" s="30" t="s">
        <v>215</v>
      </c>
      <c r="F106" s="30" t="s">
        <v>217</v>
      </c>
      <c r="G106" s="38"/>
      <c r="H106" s="38"/>
      <c r="I106" s="38"/>
    </row>
    <row r="107" spans="1:11" s="22" customFormat="1" hidden="1" x14ac:dyDescent="0.25">
      <c r="A107" s="59" t="s">
        <v>218</v>
      </c>
      <c r="B107" s="30" t="s">
        <v>119</v>
      </c>
      <c r="C107" s="30" t="s">
        <v>121</v>
      </c>
      <c r="D107" s="30" t="s">
        <v>187</v>
      </c>
      <c r="E107" s="30" t="s">
        <v>215</v>
      </c>
      <c r="F107" s="30" t="s">
        <v>219</v>
      </c>
      <c r="G107" s="38"/>
      <c r="H107" s="38"/>
      <c r="I107" s="38"/>
    </row>
    <row r="108" spans="1:11" s="22" customFormat="1" x14ac:dyDescent="0.25">
      <c r="A108" s="39" t="s">
        <v>220</v>
      </c>
      <c r="B108" s="30" t="s">
        <v>119</v>
      </c>
      <c r="C108" s="41">
        <v>1</v>
      </c>
      <c r="D108" s="41">
        <v>13</v>
      </c>
      <c r="E108" s="30" t="s">
        <v>215</v>
      </c>
      <c r="F108" s="30" t="s">
        <v>221</v>
      </c>
      <c r="G108" s="38">
        <f>G109</f>
        <v>60000</v>
      </c>
      <c r="H108" s="38"/>
      <c r="I108" s="38"/>
    </row>
    <row r="109" spans="1:11" s="22" customFormat="1" x14ac:dyDescent="0.25">
      <c r="A109" s="39" t="s">
        <v>222</v>
      </c>
      <c r="B109" s="30" t="s">
        <v>119</v>
      </c>
      <c r="C109" s="41">
        <v>1</v>
      </c>
      <c r="D109" s="41">
        <v>13</v>
      </c>
      <c r="E109" s="30" t="s">
        <v>215</v>
      </c>
      <c r="F109" s="43">
        <v>540</v>
      </c>
      <c r="G109" s="47">
        <v>60000</v>
      </c>
      <c r="H109" s="44"/>
      <c r="I109" s="44"/>
    </row>
    <row r="110" spans="1:11" s="22" customFormat="1" x14ac:dyDescent="0.25">
      <c r="A110" s="37" t="s">
        <v>154</v>
      </c>
      <c r="B110" s="30" t="s">
        <v>119</v>
      </c>
      <c r="C110" s="30" t="s">
        <v>121</v>
      </c>
      <c r="D110" s="30" t="s">
        <v>187</v>
      </c>
      <c r="E110" s="30" t="s">
        <v>215</v>
      </c>
      <c r="F110" s="30" t="s">
        <v>169</v>
      </c>
      <c r="G110" s="38">
        <f>G113+G114+G115+G111+G112</f>
        <v>10000</v>
      </c>
      <c r="H110" s="38"/>
      <c r="I110" s="38"/>
    </row>
    <row r="111" spans="1:11" s="22" customFormat="1" hidden="1" x14ac:dyDescent="0.25">
      <c r="A111" s="37" t="s">
        <v>223</v>
      </c>
      <c r="B111" s="30" t="s">
        <v>119</v>
      </c>
      <c r="C111" s="30" t="s">
        <v>121</v>
      </c>
      <c r="D111" s="30" t="s">
        <v>187</v>
      </c>
      <c r="E111" s="30" t="s">
        <v>215</v>
      </c>
      <c r="F111" s="30" t="s">
        <v>224</v>
      </c>
      <c r="G111" s="38"/>
      <c r="H111" s="38"/>
      <c r="I111" s="38"/>
    </row>
    <row r="112" spans="1:11" s="22" customFormat="1" x14ac:dyDescent="0.25">
      <c r="A112" s="37" t="s">
        <v>155</v>
      </c>
      <c r="B112" s="30" t="s">
        <v>119</v>
      </c>
      <c r="C112" s="30" t="s">
        <v>121</v>
      </c>
      <c r="D112" s="30" t="s">
        <v>187</v>
      </c>
      <c r="E112" s="30" t="s">
        <v>215</v>
      </c>
      <c r="F112" s="30" t="s">
        <v>225</v>
      </c>
      <c r="G112" s="38">
        <v>10000</v>
      </c>
      <c r="H112" s="38"/>
      <c r="I112" s="38"/>
    </row>
    <row r="113" spans="1:9" s="22" customFormat="1" ht="26.25" hidden="1" customHeight="1" x14ac:dyDescent="0.25">
      <c r="A113" s="60" t="s">
        <v>226</v>
      </c>
      <c r="B113" s="30" t="s">
        <v>119</v>
      </c>
      <c r="C113" s="30" t="s">
        <v>121</v>
      </c>
      <c r="D113" s="30" t="s">
        <v>187</v>
      </c>
      <c r="E113" s="30" t="s">
        <v>215</v>
      </c>
      <c r="F113" s="43">
        <v>851</v>
      </c>
      <c r="G113" s="47"/>
      <c r="H113" s="44"/>
      <c r="I113" s="44"/>
    </row>
    <row r="114" spans="1:9" s="22" customFormat="1" hidden="1" x14ac:dyDescent="0.25">
      <c r="A114" s="61" t="s">
        <v>156</v>
      </c>
      <c r="B114" s="30" t="s">
        <v>119</v>
      </c>
      <c r="C114" s="30" t="s">
        <v>121</v>
      </c>
      <c r="D114" s="30" t="s">
        <v>187</v>
      </c>
      <c r="E114" s="30" t="s">
        <v>215</v>
      </c>
      <c r="F114" s="43">
        <v>852</v>
      </c>
      <c r="G114" s="47"/>
      <c r="H114" s="44"/>
      <c r="I114" s="44"/>
    </row>
    <row r="115" spans="1:9" s="22" customFormat="1" hidden="1" x14ac:dyDescent="0.25">
      <c r="A115" s="62" t="s">
        <v>227</v>
      </c>
      <c r="B115" s="30" t="s">
        <v>119</v>
      </c>
      <c r="C115" s="30" t="s">
        <v>121</v>
      </c>
      <c r="D115" s="30" t="s">
        <v>187</v>
      </c>
      <c r="E115" s="30" t="s">
        <v>215</v>
      </c>
      <c r="F115" s="43">
        <v>853</v>
      </c>
      <c r="G115" s="47"/>
      <c r="H115" s="44"/>
      <c r="I115" s="44"/>
    </row>
    <row r="116" spans="1:9" s="22" customFormat="1" ht="51.75" hidden="1" x14ac:dyDescent="0.25">
      <c r="A116" s="63" t="s">
        <v>228</v>
      </c>
      <c r="B116" s="30" t="s">
        <v>119</v>
      </c>
      <c r="C116" s="30" t="s">
        <v>121</v>
      </c>
      <c r="D116" s="30" t="s">
        <v>187</v>
      </c>
      <c r="E116" s="30" t="s">
        <v>229</v>
      </c>
      <c r="F116" s="30"/>
      <c r="G116" s="38">
        <f>G119</f>
        <v>0</v>
      </c>
      <c r="H116" s="38"/>
      <c r="I116" s="38"/>
    </row>
    <row r="117" spans="1:9" s="22" customFormat="1" ht="63.75" hidden="1" x14ac:dyDescent="0.25">
      <c r="A117" s="37" t="s">
        <v>230</v>
      </c>
      <c r="B117" s="30" t="s">
        <v>119</v>
      </c>
      <c r="C117" s="30" t="s">
        <v>121</v>
      </c>
      <c r="D117" s="30" t="s">
        <v>187</v>
      </c>
      <c r="E117" s="30" t="s">
        <v>231</v>
      </c>
      <c r="F117" s="30"/>
      <c r="G117" s="38">
        <f>G118</f>
        <v>0</v>
      </c>
      <c r="H117" s="38"/>
      <c r="I117" s="38"/>
    </row>
    <row r="118" spans="1:9" s="22" customFormat="1" ht="51" hidden="1" x14ac:dyDescent="0.25">
      <c r="A118" s="37" t="s">
        <v>232</v>
      </c>
      <c r="B118" s="30" t="s">
        <v>119</v>
      </c>
      <c r="C118" s="30" t="s">
        <v>121</v>
      </c>
      <c r="D118" s="30" t="s">
        <v>187</v>
      </c>
      <c r="E118" s="30" t="s">
        <v>233</v>
      </c>
      <c r="F118" s="30"/>
      <c r="G118" s="38">
        <f>G119</f>
        <v>0</v>
      </c>
      <c r="H118" s="38"/>
      <c r="I118" s="38"/>
    </row>
    <row r="119" spans="1:9" s="22" customFormat="1" hidden="1" x14ac:dyDescent="0.25">
      <c r="A119" s="63" t="s">
        <v>192</v>
      </c>
      <c r="B119" s="30" t="s">
        <v>119</v>
      </c>
      <c r="C119" s="30" t="s">
        <v>121</v>
      </c>
      <c r="D119" s="30" t="s">
        <v>187</v>
      </c>
      <c r="E119" s="30" t="s">
        <v>234</v>
      </c>
      <c r="F119" s="43"/>
      <c r="G119" s="47">
        <f>G120</f>
        <v>0</v>
      </c>
      <c r="H119" s="44"/>
      <c r="I119" s="44"/>
    </row>
    <row r="120" spans="1:9" s="22" customFormat="1" hidden="1" x14ac:dyDescent="0.25">
      <c r="A120" s="39" t="s">
        <v>220</v>
      </c>
      <c r="B120" s="30" t="s">
        <v>119</v>
      </c>
      <c r="C120" s="41">
        <v>1</v>
      </c>
      <c r="D120" s="41">
        <v>13</v>
      </c>
      <c r="E120" s="30" t="s">
        <v>234</v>
      </c>
      <c r="F120" s="30" t="s">
        <v>221</v>
      </c>
      <c r="G120" s="38">
        <f>G121</f>
        <v>0</v>
      </c>
      <c r="H120" s="38"/>
      <c r="I120" s="38"/>
    </row>
    <row r="121" spans="1:9" s="22" customFormat="1" hidden="1" x14ac:dyDescent="0.25">
      <c r="A121" s="39" t="s">
        <v>222</v>
      </c>
      <c r="B121" s="30" t="s">
        <v>119</v>
      </c>
      <c r="C121" s="41">
        <v>1</v>
      </c>
      <c r="D121" s="41">
        <v>13</v>
      </c>
      <c r="E121" s="30" t="s">
        <v>234</v>
      </c>
      <c r="F121" s="43">
        <v>540</v>
      </c>
      <c r="G121" s="47"/>
      <c r="H121" s="44"/>
      <c r="I121" s="44"/>
    </row>
    <row r="122" spans="1:9" s="22" customFormat="1" ht="38.25" hidden="1" x14ac:dyDescent="0.25">
      <c r="A122" s="37" t="s">
        <v>134</v>
      </c>
      <c r="B122" s="30" t="s">
        <v>119</v>
      </c>
      <c r="C122" s="41">
        <v>1</v>
      </c>
      <c r="D122" s="41">
        <v>13</v>
      </c>
      <c r="E122" s="30" t="s">
        <v>135</v>
      </c>
      <c r="F122" s="43" t="s">
        <v>149</v>
      </c>
      <c r="G122" s="47">
        <f>G123</f>
        <v>0</v>
      </c>
      <c r="H122" s="49"/>
      <c r="I122" s="50" t="s">
        <v>149</v>
      </c>
    </row>
    <row r="123" spans="1:9" s="22" customFormat="1" ht="25.5" hidden="1" x14ac:dyDescent="0.25">
      <c r="A123" s="37" t="s">
        <v>136</v>
      </c>
      <c r="B123" s="30" t="s">
        <v>119</v>
      </c>
      <c r="C123" s="41">
        <v>1</v>
      </c>
      <c r="D123" s="41">
        <v>13</v>
      </c>
      <c r="E123" s="30" t="s">
        <v>137</v>
      </c>
      <c r="F123" s="43" t="s">
        <v>149</v>
      </c>
      <c r="G123" s="47">
        <f>G124+G130</f>
        <v>0</v>
      </c>
      <c r="H123" s="49"/>
      <c r="I123" s="50" t="s">
        <v>149</v>
      </c>
    </row>
    <row r="124" spans="1:9" s="22" customFormat="1" hidden="1" x14ac:dyDescent="0.25">
      <c r="A124" s="48" t="s">
        <v>160</v>
      </c>
      <c r="B124" s="30" t="s">
        <v>119</v>
      </c>
      <c r="C124" s="41">
        <v>1</v>
      </c>
      <c r="D124" s="41">
        <v>13</v>
      </c>
      <c r="E124" s="30" t="s">
        <v>161</v>
      </c>
      <c r="F124" s="43" t="s">
        <v>149</v>
      </c>
      <c r="G124" s="47">
        <f>G125+G127</f>
        <v>0</v>
      </c>
      <c r="H124" s="49"/>
      <c r="I124" s="50" t="s">
        <v>149</v>
      </c>
    </row>
    <row r="125" spans="1:9" s="22" customFormat="1" ht="63.75" hidden="1" x14ac:dyDescent="0.25">
      <c r="A125" s="37" t="s">
        <v>162</v>
      </c>
      <c r="B125" s="30" t="s">
        <v>119</v>
      </c>
      <c r="C125" s="30" t="s">
        <v>121</v>
      </c>
      <c r="D125" s="30" t="s">
        <v>187</v>
      </c>
      <c r="E125" s="30" t="s">
        <v>161</v>
      </c>
      <c r="F125" s="30" t="s">
        <v>129</v>
      </c>
      <c r="G125" s="38">
        <f>G126</f>
        <v>0</v>
      </c>
      <c r="H125" s="38"/>
      <c r="I125" s="38"/>
    </row>
    <row r="126" spans="1:9" s="22" customFormat="1" ht="25.5" hidden="1" x14ac:dyDescent="0.25">
      <c r="A126" s="37" t="s">
        <v>130</v>
      </c>
      <c r="B126" s="30" t="s">
        <v>119</v>
      </c>
      <c r="C126" s="30" t="s">
        <v>121</v>
      </c>
      <c r="D126" s="30" t="s">
        <v>187</v>
      </c>
      <c r="E126" s="30" t="s">
        <v>161</v>
      </c>
      <c r="F126" s="30" t="s">
        <v>131</v>
      </c>
      <c r="G126" s="38"/>
      <c r="H126" s="38"/>
      <c r="I126" s="38"/>
    </row>
    <row r="127" spans="1:9" s="22" customFormat="1" ht="25.5" hidden="1" x14ac:dyDescent="0.25">
      <c r="A127" s="37" t="s">
        <v>146</v>
      </c>
      <c r="B127" s="30" t="s">
        <v>119</v>
      </c>
      <c r="C127" s="41">
        <v>1</v>
      </c>
      <c r="D127" s="41">
        <v>13</v>
      </c>
      <c r="E127" s="30" t="s">
        <v>161</v>
      </c>
      <c r="F127" s="30" t="s">
        <v>147</v>
      </c>
      <c r="G127" s="38">
        <f>G128</f>
        <v>0</v>
      </c>
      <c r="H127" s="38"/>
      <c r="I127" s="38"/>
    </row>
    <row r="128" spans="1:9" s="22" customFormat="1" ht="38.25" hidden="1" x14ac:dyDescent="0.25">
      <c r="A128" s="39" t="s">
        <v>148</v>
      </c>
      <c r="B128" s="30" t="s">
        <v>119</v>
      </c>
      <c r="C128" s="41">
        <v>1</v>
      </c>
      <c r="D128" s="41">
        <v>13</v>
      </c>
      <c r="E128" s="30" t="s">
        <v>161</v>
      </c>
      <c r="F128" s="43">
        <v>240</v>
      </c>
      <c r="G128" s="47"/>
      <c r="H128" s="44"/>
      <c r="I128" s="44"/>
    </row>
    <row r="129" spans="1:9" s="22" customFormat="1" ht="38.25" hidden="1" x14ac:dyDescent="0.25">
      <c r="A129" s="37" t="s">
        <v>152</v>
      </c>
      <c r="B129" s="30" t="s">
        <v>119</v>
      </c>
      <c r="C129" s="41">
        <v>1</v>
      </c>
      <c r="D129" s="41">
        <v>13</v>
      </c>
      <c r="E129" s="30" t="s">
        <v>159</v>
      </c>
      <c r="F129" s="30" t="s">
        <v>153</v>
      </c>
      <c r="G129" s="38">
        <v>20000</v>
      </c>
      <c r="H129" s="38"/>
      <c r="I129" s="38"/>
    </row>
    <row r="130" spans="1:9" s="22" customFormat="1" hidden="1" x14ac:dyDescent="0.25">
      <c r="A130" s="37" t="s">
        <v>192</v>
      </c>
      <c r="B130" s="30" t="s">
        <v>119</v>
      </c>
      <c r="C130" s="30" t="s">
        <v>121</v>
      </c>
      <c r="D130" s="30" t="s">
        <v>187</v>
      </c>
      <c r="E130" s="30" t="s">
        <v>235</v>
      </c>
      <c r="F130" s="30"/>
      <c r="G130" s="38">
        <f>G131</f>
        <v>0</v>
      </c>
      <c r="H130" s="38"/>
      <c r="I130" s="38"/>
    </row>
    <row r="131" spans="1:9" s="22" customFormat="1" ht="25.5" hidden="1" x14ac:dyDescent="0.25">
      <c r="A131" s="37" t="s">
        <v>163</v>
      </c>
      <c r="B131" s="30" t="s">
        <v>119</v>
      </c>
      <c r="C131" s="30" t="s">
        <v>121</v>
      </c>
      <c r="D131" s="30" t="s">
        <v>187</v>
      </c>
      <c r="E131" s="30" t="s">
        <v>235</v>
      </c>
      <c r="F131" s="30" t="s">
        <v>147</v>
      </c>
      <c r="G131" s="38">
        <f>G132</f>
        <v>0</v>
      </c>
      <c r="H131" s="38"/>
      <c r="I131" s="38"/>
    </row>
    <row r="132" spans="1:9" s="22" customFormat="1" ht="25.5" hidden="1" x14ac:dyDescent="0.25">
      <c r="A132" s="39" t="s">
        <v>164</v>
      </c>
      <c r="B132" s="30" t="s">
        <v>119</v>
      </c>
      <c r="C132" s="30" t="s">
        <v>121</v>
      </c>
      <c r="D132" s="30" t="s">
        <v>187</v>
      </c>
      <c r="E132" s="30" t="s">
        <v>235</v>
      </c>
      <c r="F132" s="43">
        <v>240</v>
      </c>
      <c r="G132" s="47"/>
      <c r="H132" s="44"/>
      <c r="I132" s="44"/>
    </row>
    <row r="133" spans="1:9" s="22" customFormat="1" ht="38.25" hidden="1" x14ac:dyDescent="0.25">
      <c r="A133" s="56" t="s">
        <v>236</v>
      </c>
      <c r="B133" s="30" t="s">
        <v>119</v>
      </c>
      <c r="C133" s="30" t="s">
        <v>121</v>
      </c>
      <c r="D133" s="30" t="s">
        <v>187</v>
      </c>
      <c r="E133" s="30" t="s">
        <v>237</v>
      </c>
      <c r="F133" s="30"/>
      <c r="G133" s="38">
        <f>G135+G190</f>
        <v>0</v>
      </c>
      <c r="H133" s="38"/>
      <c r="I133" s="38"/>
    </row>
    <row r="134" spans="1:9" s="22" customFormat="1" ht="25.5" hidden="1" x14ac:dyDescent="0.25">
      <c r="A134" s="37" t="s">
        <v>238</v>
      </c>
      <c r="B134" s="30" t="s">
        <v>119</v>
      </c>
      <c r="C134" s="30" t="s">
        <v>121</v>
      </c>
      <c r="D134" s="30" t="s">
        <v>187</v>
      </c>
      <c r="E134" s="30" t="s">
        <v>239</v>
      </c>
      <c r="F134" s="30"/>
      <c r="G134" s="38">
        <f>G135</f>
        <v>0</v>
      </c>
      <c r="H134" s="38"/>
      <c r="I134" s="38"/>
    </row>
    <row r="135" spans="1:9" s="22" customFormat="1" hidden="1" x14ac:dyDescent="0.25">
      <c r="A135" s="37" t="s">
        <v>192</v>
      </c>
      <c r="B135" s="30" t="s">
        <v>119</v>
      </c>
      <c r="C135" s="30" t="s">
        <v>121</v>
      </c>
      <c r="D135" s="30" t="s">
        <v>187</v>
      </c>
      <c r="E135" s="30" t="s">
        <v>240</v>
      </c>
      <c r="F135" s="30"/>
      <c r="G135" s="38">
        <f>G136+G139</f>
        <v>0</v>
      </c>
      <c r="H135" s="38"/>
      <c r="I135" s="38"/>
    </row>
    <row r="136" spans="1:9" s="22" customFormat="1" ht="25.5" hidden="1" x14ac:dyDescent="0.25">
      <c r="A136" s="37" t="s">
        <v>163</v>
      </c>
      <c r="B136" s="30" t="s">
        <v>119</v>
      </c>
      <c r="C136" s="30" t="s">
        <v>121</v>
      </c>
      <c r="D136" s="30" t="s">
        <v>187</v>
      </c>
      <c r="E136" s="30" t="s">
        <v>240</v>
      </c>
      <c r="F136" s="30" t="s">
        <v>147</v>
      </c>
      <c r="G136" s="38">
        <f>G137</f>
        <v>0</v>
      </c>
      <c r="H136" s="38"/>
      <c r="I136" s="38"/>
    </row>
    <row r="137" spans="1:9" s="22" customFormat="1" ht="25.5" hidden="1" x14ac:dyDescent="0.25">
      <c r="A137" s="39" t="s">
        <v>164</v>
      </c>
      <c r="B137" s="30" t="s">
        <v>119</v>
      </c>
      <c r="C137" s="30" t="s">
        <v>121</v>
      </c>
      <c r="D137" s="30" t="s">
        <v>187</v>
      </c>
      <c r="E137" s="30" t="s">
        <v>240</v>
      </c>
      <c r="F137" s="43">
        <v>240</v>
      </c>
      <c r="G137" s="47"/>
      <c r="H137" s="44"/>
      <c r="I137" s="44"/>
    </row>
    <row r="138" spans="1:9" s="22" customFormat="1" hidden="1" x14ac:dyDescent="0.25">
      <c r="A138" s="37"/>
      <c r="B138" s="30" t="s">
        <v>119</v>
      </c>
      <c r="C138" s="30"/>
      <c r="D138" s="30"/>
      <c r="E138" s="30"/>
      <c r="F138" s="30"/>
      <c r="G138" s="38"/>
      <c r="H138" s="38"/>
      <c r="I138" s="38"/>
    </row>
    <row r="139" spans="1:9" s="22" customFormat="1" ht="39" hidden="1" x14ac:dyDescent="0.25">
      <c r="A139" s="59" t="s">
        <v>241</v>
      </c>
      <c r="B139" s="30" t="s">
        <v>119</v>
      </c>
      <c r="C139" s="30" t="s">
        <v>121</v>
      </c>
      <c r="D139" s="30" t="s">
        <v>187</v>
      </c>
      <c r="E139" s="30" t="s">
        <v>240</v>
      </c>
      <c r="F139" s="43">
        <v>600</v>
      </c>
      <c r="G139" s="47">
        <f>G140</f>
        <v>0</v>
      </c>
      <c r="H139" s="45"/>
      <c r="I139" s="46" t="s">
        <v>149</v>
      </c>
    </row>
    <row r="140" spans="1:9" s="22" customFormat="1" hidden="1" x14ac:dyDescent="0.25">
      <c r="A140" s="59" t="s">
        <v>212</v>
      </c>
      <c r="B140" s="30" t="s">
        <v>119</v>
      </c>
      <c r="C140" s="30" t="s">
        <v>121</v>
      </c>
      <c r="D140" s="30" t="s">
        <v>187</v>
      </c>
      <c r="E140" s="30" t="s">
        <v>240</v>
      </c>
      <c r="F140" s="30" t="s">
        <v>213</v>
      </c>
      <c r="G140" s="38"/>
      <c r="H140" s="38"/>
      <c r="I140" s="38"/>
    </row>
    <row r="141" spans="1:9" s="22" customFormat="1" hidden="1" x14ac:dyDescent="0.25">
      <c r="A141" s="37"/>
      <c r="B141" s="30" t="s">
        <v>119</v>
      </c>
      <c r="C141" s="30"/>
      <c r="D141" s="30"/>
      <c r="E141" s="30"/>
      <c r="F141" s="30"/>
      <c r="G141" s="38"/>
      <c r="H141" s="38"/>
      <c r="I141" s="38"/>
    </row>
    <row r="142" spans="1:9" s="22" customFormat="1" hidden="1" x14ac:dyDescent="0.25">
      <c r="A142" s="59"/>
      <c r="B142" s="30" t="s">
        <v>119</v>
      </c>
      <c r="C142" s="30"/>
      <c r="D142" s="30"/>
      <c r="E142" s="30"/>
      <c r="F142" s="30"/>
      <c r="G142" s="38"/>
      <c r="H142" s="38"/>
      <c r="I142" s="38"/>
    </row>
    <row r="143" spans="1:9" s="22" customFormat="1" ht="15.75" hidden="1" x14ac:dyDescent="0.25">
      <c r="A143" s="64" t="s">
        <v>242</v>
      </c>
      <c r="B143" s="30" t="s">
        <v>119</v>
      </c>
      <c r="C143" s="30" t="s">
        <v>121</v>
      </c>
      <c r="D143" s="30" t="s">
        <v>187</v>
      </c>
      <c r="E143" s="65">
        <v>9990000</v>
      </c>
      <c r="F143" s="66" t="s">
        <v>149</v>
      </c>
      <c r="G143" s="38">
        <f>G144</f>
        <v>0</v>
      </c>
      <c r="H143" s="38"/>
      <c r="I143" s="38"/>
    </row>
    <row r="144" spans="1:9" s="22" customFormat="1" ht="15.75" hidden="1" x14ac:dyDescent="0.25">
      <c r="A144" s="39" t="s">
        <v>154</v>
      </c>
      <c r="B144" s="30" t="s">
        <v>119</v>
      </c>
      <c r="C144" s="30" t="s">
        <v>121</v>
      </c>
      <c r="D144" s="30" t="s">
        <v>187</v>
      </c>
      <c r="E144" s="65">
        <v>9990000</v>
      </c>
      <c r="F144" s="66">
        <v>800</v>
      </c>
      <c r="G144" s="38">
        <f>G145</f>
        <v>0</v>
      </c>
      <c r="H144" s="38"/>
      <c r="I144" s="38"/>
    </row>
    <row r="145" spans="1:11" s="22" customFormat="1" ht="15.75" hidden="1" x14ac:dyDescent="0.25">
      <c r="A145" s="37" t="s">
        <v>178</v>
      </c>
      <c r="B145" s="30" t="s">
        <v>119</v>
      </c>
      <c r="C145" s="30" t="s">
        <v>121</v>
      </c>
      <c r="D145" s="30" t="s">
        <v>187</v>
      </c>
      <c r="E145" s="65">
        <v>9990000</v>
      </c>
      <c r="F145" s="66">
        <v>870</v>
      </c>
      <c r="G145" s="47"/>
      <c r="H145" s="44"/>
      <c r="I145" s="44"/>
    </row>
    <row r="146" spans="1:11" s="22" customFormat="1" ht="25.5" hidden="1" x14ac:dyDescent="0.25">
      <c r="A146" s="56" t="s">
        <v>243</v>
      </c>
      <c r="B146" s="30" t="s">
        <v>119</v>
      </c>
      <c r="C146" s="30" t="s">
        <v>121</v>
      </c>
      <c r="D146" s="30" t="s">
        <v>187</v>
      </c>
      <c r="E146" s="30" t="s">
        <v>244</v>
      </c>
      <c r="F146" s="30"/>
      <c r="G146" s="38">
        <f>G148</f>
        <v>0</v>
      </c>
      <c r="H146" s="38"/>
      <c r="I146" s="38"/>
    </row>
    <row r="147" spans="1:11" s="22" customFormat="1" ht="25.5" hidden="1" x14ac:dyDescent="0.25">
      <c r="A147" s="37" t="s">
        <v>238</v>
      </c>
      <c r="B147" s="30" t="s">
        <v>119</v>
      </c>
      <c r="C147" s="30" t="s">
        <v>121</v>
      </c>
      <c r="D147" s="30" t="s">
        <v>187</v>
      </c>
      <c r="E147" s="30" t="s">
        <v>245</v>
      </c>
      <c r="F147" s="30"/>
      <c r="G147" s="38">
        <f>G148</f>
        <v>0</v>
      </c>
      <c r="H147" s="38"/>
      <c r="I147" s="38"/>
    </row>
    <row r="148" spans="1:11" s="22" customFormat="1" hidden="1" x14ac:dyDescent="0.25">
      <c r="A148" s="37" t="s">
        <v>192</v>
      </c>
      <c r="B148" s="30" t="s">
        <v>119</v>
      </c>
      <c r="C148" s="30" t="s">
        <v>121</v>
      </c>
      <c r="D148" s="30" t="s">
        <v>187</v>
      </c>
      <c r="E148" s="30" t="s">
        <v>246</v>
      </c>
      <c r="F148" s="30"/>
      <c r="G148" s="38">
        <f>G149+G151</f>
        <v>0</v>
      </c>
      <c r="H148" s="38"/>
      <c r="I148" s="38"/>
    </row>
    <row r="149" spans="1:11" s="22" customFormat="1" ht="25.5" hidden="1" x14ac:dyDescent="0.25">
      <c r="A149" s="37" t="s">
        <v>163</v>
      </c>
      <c r="B149" s="30" t="s">
        <v>119</v>
      </c>
      <c r="C149" s="30" t="s">
        <v>121</v>
      </c>
      <c r="D149" s="30" t="s">
        <v>187</v>
      </c>
      <c r="E149" s="30" t="s">
        <v>246</v>
      </c>
      <c r="F149" s="30" t="s">
        <v>147</v>
      </c>
      <c r="G149" s="38">
        <f>G150</f>
        <v>0</v>
      </c>
      <c r="H149" s="38"/>
      <c r="I149" s="38"/>
    </row>
    <row r="150" spans="1:11" s="22" customFormat="1" ht="25.5" hidden="1" x14ac:dyDescent="0.25">
      <c r="A150" s="39" t="s">
        <v>164</v>
      </c>
      <c r="B150" s="30" t="s">
        <v>119</v>
      </c>
      <c r="C150" s="30" t="s">
        <v>121</v>
      </c>
      <c r="D150" s="30" t="s">
        <v>187</v>
      </c>
      <c r="E150" s="30" t="s">
        <v>246</v>
      </c>
      <c r="F150" s="43">
        <v>240</v>
      </c>
      <c r="G150" s="47"/>
      <c r="H150" s="44"/>
      <c r="I150" s="44"/>
    </row>
    <row r="151" spans="1:11" s="52" customFormat="1" ht="51" hidden="1" x14ac:dyDescent="0.2">
      <c r="A151" s="39" t="s">
        <v>210</v>
      </c>
      <c r="B151" s="30" t="s">
        <v>119</v>
      </c>
      <c r="C151" s="30" t="s">
        <v>121</v>
      </c>
      <c r="D151" s="30" t="s">
        <v>187</v>
      </c>
      <c r="E151" s="30" t="s">
        <v>246</v>
      </c>
      <c r="F151" s="30" t="s">
        <v>211</v>
      </c>
      <c r="G151" s="38">
        <f>G152</f>
        <v>0</v>
      </c>
      <c r="H151" s="38"/>
      <c r="I151" s="38"/>
      <c r="J151" s="58"/>
      <c r="K151" s="58"/>
    </row>
    <row r="152" spans="1:11" s="22" customFormat="1" ht="13.9" hidden="1" customHeight="1" x14ac:dyDescent="0.25">
      <c r="A152" s="59" t="s">
        <v>212</v>
      </c>
      <c r="B152" s="30" t="s">
        <v>119</v>
      </c>
      <c r="C152" s="30" t="s">
        <v>121</v>
      </c>
      <c r="D152" s="30" t="s">
        <v>187</v>
      </c>
      <c r="E152" s="30" t="s">
        <v>246</v>
      </c>
      <c r="F152" s="30" t="s">
        <v>213</v>
      </c>
      <c r="G152" s="38"/>
      <c r="H152" s="38"/>
      <c r="I152" s="38"/>
    </row>
    <row r="153" spans="1:11" s="22" customFormat="1" hidden="1" x14ac:dyDescent="0.25">
      <c r="A153" s="53" t="s">
        <v>247</v>
      </c>
      <c r="B153" s="30" t="s">
        <v>119</v>
      </c>
      <c r="C153" s="30" t="s">
        <v>121</v>
      </c>
      <c r="D153" s="30" t="s">
        <v>187</v>
      </c>
      <c r="E153" s="30" t="s">
        <v>248</v>
      </c>
      <c r="F153" s="43"/>
      <c r="G153" s="47">
        <f>G154</f>
        <v>0</v>
      </c>
      <c r="H153" s="44"/>
      <c r="I153" s="44"/>
    </row>
    <row r="154" spans="1:11" s="22" customFormat="1" ht="26.25" hidden="1" x14ac:dyDescent="0.25">
      <c r="A154" s="55" t="s">
        <v>249</v>
      </c>
      <c r="B154" s="30" t="s">
        <v>119</v>
      </c>
      <c r="C154" s="30" t="s">
        <v>121</v>
      </c>
      <c r="D154" s="30" t="s">
        <v>187</v>
      </c>
      <c r="E154" s="30" t="s">
        <v>250</v>
      </c>
      <c r="F154" s="43"/>
      <c r="G154" s="47">
        <f>G155</f>
        <v>0</v>
      </c>
      <c r="H154" s="44"/>
      <c r="I154" s="44"/>
    </row>
    <row r="155" spans="1:11" s="22" customFormat="1" hidden="1" x14ac:dyDescent="0.25">
      <c r="A155" s="39" t="s">
        <v>192</v>
      </c>
      <c r="B155" s="30" t="s">
        <v>119</v>
      </c>
      <c r="C155" s="30" t="s">
        <v>121</v>
      </c>
      <c r="D155" s="30" t="s">
        <v>187</v>
      </c>
      <c r="E155" s="30" t="s">
        <v>251</v>
      </c>
      <c r="F155" s="43"/>
      <c r="G155" s="47">
        <f>G156</f>
        <v>0</v>
      </c>
      <c r="H155" s="44"/>
      <c r="I155" s="44"/>
    </row>
    <row r="156" spans="1:11" s="22" customFormat="1" hidden="1" x14ac:dyDescent="0.25">
      <c r="A156" s="37" t="s">
        <v>154</v>
      </c>
      <c r="B156" s="30" t="s">
        <v>119</v>
      </c>
      <c r="C156" s="30" t="s">
        <v>121</v>
      </c>
      <c r="D156" s="30" t="s">
        <v>187</v>
      </c>
      <c r="E156" s="30" t="s">
        <v>251</v>
      </c>
      <c r="F156" s="43">
        <v>800</v>
      </c>
      <c r="G156" s="47">
        <f>G158+G157</f>
        <v>0</v>
      </c>
      <c r="H156" s="44"/>
      <c r="I156" s="44"/>
    </row>
    <row r="157" spans="1:11" s="22" customFormat="1" hidden="1" x14ac:dyDescent="0.25">
      <c r="A157" s="37" t="s">
        <v>223</v>
      </c>
      <c r="B157" s="30" t="s">
        <v>119</v>
      </c>
      <c r="C157" s="30" t="s">
        <v>121</v>
      </c>
      <c r="D157" s="30" t="s">
        <v>187</v>
      </c>
      <c r="E157" s="30" t="s">
        <v>215</v>
      </c>
      <c r="F157" s="30" t="s">
        <v>224</v>
      </c>
      <c r="G157" s="38"/>
      <c r="H157" s="38"/>
      <c r="I157" s="38"/>
    </row>
    <row r="158" spans="1:11" s="22" customFormat="1" hidden="1" x14ac:dyDescent="0.25">
      <c r="A158" s="37" t="s">
        <v>155</v>
      </c>
      <c r="B158" s="30" t="s">
        <v>119</v>
      </c>
      <c r="C158" s="30" t="s">
        <v>121</v>
      </c>
      <c r="D158" s="30" t="s">
        <v>187</v>
      </c>
      <c r="E158" s="30" t="s">
        <v>251</v>
      </c>
      <c r="F158" s="43">
        <v>850</v>
      </c>
      <c r="G158" s="47"/>
      <c r="H158" s="44"/>
      <c r="I158" s="44"/>
    </row>
    <row r="159" spans="1:11" s="22" customFormat="1" ht="13.5" customHeight="1" x14ac:dyDescent="0.25">
      <c r="A159" s="39" t="s">
        <v>252</v>
      </c>
      <c r="B159" s="36" t="s">
        <v>119</v>
      </c>
      <c r="C159" s="36" t="s">
        <v>123</v>
      </c>
      <c r="D159" s="36"/>
      <c r="E159" s="36"/>
      <c r="F159" s="36"/>
      <c r="G159" s="31">
        <f>SUM(G160)</f>
        <v>594700</v>
      </c>
      <c r="H159" s="31"/>
      <c r="I159" s="31">
        <f>I160</f>
        <v>594700</v>
      </c>
    </row>
    <row r="160" spans="1:11" s="22" customFormat="1" ht="12" customHeight="1" x14ac:dyDescent="0.25">
      <c r="A160" s="67" t="s">
        <v>253</v>
      </c>
      <c r="B160" s="36" t="s">
        <v>119</v>
      </c>
      <c r="C160" s="36" t="s">
        <v>123</v>
      </c>
      <c r="D160" s="36" t="s">
        <v>254</v>
      </c>
      <c r="E160" s="36"/>
      <c r="F160" s="36"/>
      <c r="G160" s="31">
        <f>SUM(G161,G171)</f>
        <v>594700</v>
      </c>
      <c r="H160" s="31"/>
      <c r="I160" s="31">
        <f>I171</f>
        <v>594700</v>
      </c>
    </row>
    <row r="161" spans="1:9" s="22" customFormat="1" ht="25.5" hidden="1" x14ac:dyDescent="0.25">
      <c r="A161" s="39" t="s">
        <v>255</v>
      </c>
      <c r="B161" s="30" t="s">
        <v>119</v>
      </c>
      <c r="C161" s="30" t="s">
        <v>123</v>
      </c>
      <c r="D161" s="30" t="s">
        <v>254</v>
      </c>
      <c r="E161" s="30" t="s">
        <v>256</v>
      </c>
      <c r="F161" s="30"/>
      <c r="G161" s="38">
        <f>SUM(G162)</f>
        <v>0</v>
      </c>
      <c r="H161" s="38"/>
      <c r="I161" s="38">
        <f t="shared" ref="I161:I168" si="1">G161</f>
        <v>0</v>
      </c>
    </row>
    <row r="162" spans="1:9" s="22" customFormat="1" ht="38.25" hidden="1" x14ac:dyDescent="0.25">
      <c r="A162" s="39" t="s">
        <v>257</v>
      </c>
      <c r="B162" s="30" t="s">
        <v>119</v>
      </c>
      <c r="C162" s="30" t="s">
        <v>123</v>
      </c>
      <c r="D162" s="30" t="s">
        <v>254</v>
      </c>
      <c r="E162" s="30" t="s">
        <v>258</v>
      </c>
      <c r="F162" s="30"/>
      <c r="G162" s="38">
        <f>G163+G167</f>
        <v>0</v>
      </c>
      <c r="H162" s="38"/>
      <c r="I162" s="38">
        <f t="shared" si="1"/>
        <v>0</v>
      </c>
    </row>
    <row r="163" spans="1:9" s="22" customFormat="1" ht="63.75" hidden="1" x14ac:dyDescent="0.25">
      <c r="A163" s="37" t="s">
        <v>128</v>
      </c>
      <c r="B163" s="30" t="s">
        <v>119</v>
      </c>
      <c r="C163" s="30" t="s">
        <v>123</v>
      </c>
      <c r="D163" s="30" t="s">
        <v>254</v>
      </c>
      <c r="E163" s="30" t="s">
        <v>258</v>
      </c>
      <c r="F163" s="30" t="s">
        <v>129</v>
      </c>
      <c r="G163" s="38">
        <f>G164</f>
        <v>0</v>
      </c>
      <c r="H163" s="38"/>
      <c r="I163" s="38">
        <f t="shared" si="1"/>
        <v>0</v>
      </c>
    </row>
    <row r="164" spans="1:9" s="22" customFormat="1" ht="25.5" hidden="1" x14ac:dyDescent="0.25">
      <c r="A164" s="37" t="s">
        <v>130</v>
      </c>
      <c r="B164" s="30" t="s">
        <v>119</v>
      </c>
      <c r="C164" s="30" t="s">
        <v>123</v>
      </c>
      <c r="D164" s="30" t="s">
        <v>254</v>
      </c>
      <c r="E164" s="30" t="s">
        <v>258</v>
      </c>
      <c r="F164" s="30" t="s">
        <v>131</v>
      </c>
      <c r="G164" s="38">
        <f>G165+G166</f>
        <v>0</v>
      </c>
      <c r="H164" s="38"/>
      <c r="I164" s="38">
        <f t="shared" si="1"/>
        <v>0</v>
      </c>
    </row>
    <row r="165" spans="1:9" s="22" customFormat="1" ht="38.25" hidden="1" x14ac:dyDescent="0.25">
      <c r="A165" s="37" t="s">
        <v>132</v>
      </c>
      <c r="B165" s="30" t="s">
        <v>119</v>
      </c>
      <c r="C165" s="30" t="s">
        <v>123</v>
      </c>
      <c r="D165" s="30" t="s">
        <v>254</v>
      </c>
      <c r="E165" s="30" t="s">
        <v>258</v>
      </c>
      <c r="F165" s="30" t="s">
        <v>133</v>
      </c>
      <c r="G165" s="38"/>
      <c r="H165" s="38"/>
      <c r="I165" s="38">
        <f t="shared" si="1"/>
        <v>0</v>
      </c>
    </row>
    <row r="166" spans="1:9" s="22" customFormat="1" ht="38.25" hidden="1" x14ac:dyDescent="0.25">
      <c r="A166" s="37" t="s">
        <v>144</v>
      </c>
      <c r="B166" s="30" t="s">
        <v>119</v>
      </c>
      <c r="C166" s="30" t="s">
        <v>123</v>
      </c>
      <c r="D166" s="30" t="s">
        <v>254</v>
      </c>
      <c r="E166" s="30" t="s">
        <v>258</v>
      </c>
      <c r="F166" s="30" t="s">
        <v>145</v>
      </c>
      <c r="G166" s="38"/>
      <c r="H166" s="38"/>
      <c r="I166" s="38">
        <f t="shared" si="1"/>
        <v>0</v>
      </c>
    </row>
    <row r="167" spans="1:9" s="22" customFormat="1" ht="25.5" hidden="1" x14ac:dyDescent="0.25">
      <c r="A167" s="37" t="s">
        <v>163</v>
      </c>
      <c r="B167" s="30" t="s">
        <v>119</v>
      </c>
      <c r="C167" s="30" t="s">
        <v>123</v>
      </c>
      <c r="D167" s="30" t="s">
        <v>254</v>
      </c>
      <c r="E167" s="30" t="s">
        <v>258</v>
      </c>
      <c r="F167" s="30" t="s">
        <v>147</v>
      </c>
      <c r="G167" s="38">
        <f>G168</f>
        <v>0</v>
      </c>
      <c r="H167" s="38"/>
      <c r="I167" s="38">
        <f t="shared" si="1"/>
        <v>0</v>
      </c>
    </row>
    <row r="168" spans="1:9" s="22" customFormat="1" ht="25.5" hidden="1" x14ac:dyDescent="0.25">
      <c r="A168" s="39" t="s">
        <v>164</v>
      </c>
      <c r="B168" s="40">
        <v>650</v>
      </c>
      <c r="C168" s="30" t="s">
        <v>123</v>
      </c>
      <c r="D168" s="30" t="s">
        <v>254</v>
      </c>
      <c r="E168" s="30" t="s">
        <v>258</v>
      </c>
      <c r="F168" s="43">
        <v>240</v>
      </c>
      <c r="G168" s="47">
        <f>G169+G170</f>
        <v>0</v>
      </c>
      <c r="H168" s="44"/>
      <c r="I168" s="38">
        <f t="shared" si="1"/>
        <v>0</v>
      </c>
    </row>
    <row r="169" spans="1:9" s="22" customFormat="1" ht="25.5" hidden="1" x14ac:dyDescent="0.25">
      <c r="A169" s="37" t="s">
        <v>150</v>
      </c>
      <c r="B169" s="30" t="s">
        <v>119</v>
      </c>
      <c r="C169" s="30" t="s">
        <v>123</v>
      </c>
      <c r="D169" s="30" t="s">
        <v>254</v>
      </c>
      <c r="E169" s="30" t="s">
        <v>258</v>
      </c>
      <c r="F169" s="30" t="s">
        <v>151</v>
      </c>
      <c r="G169" s="38"/>
      <c r="H169" s="38"/>
      <c r="I169" s="38">
        <f>G169</f>
        <v>0</v>
      </c>
    </row>
    <row r="170" spans="1:9" s="22" customFormat="1" ht="14.25" hidden="1" customHeight="1" x14ac:dyDescent="0.25">
      <c r="A170" s="37" t="s">
        <v>203</v>
      </c>
      <c r="B170" s="30" t="s">
        <v>119</v>
      </c>
      <c r="C170" s="30" t="s">
        <v>123</v>
      </c>
      <c r="D170" s="30" t="s">
        <v>254</v>
      </c>
      <c r="E170" s="30" t="s">
        <v>258</v>
      </c>
      <c r="F170" s="30" t="s">
        <v>153</v>
      </c>
      <c r="G170" s="38"/>
      <c r="H170" s="38"/>
      <c r="I170" s="38">
        <f>G170</f>
        <v>0</v>
      </c>
    </row>
    <row r="171" spans="1:9" s="22" customFormat="1" ht="41.25" customHeight="1" x14ac:dyDescent="0.25">
      <c r="A171" s="37" t="s">
        <v>134</v>
      </c>
      <c r="B171" s="30" t="s">
        <v>119</v>
      </c>
      <c r="C171" s="30" t="s">
        <v>123</v>
      </c>
      <c r="D171" s="30" t="s">
        <v>254</v>
      </c>
      <c r="E171" s="30" t="s">
        <v>135</v>
      </c>
      <c r="F171" s="30"/>
      <c r="G171" s="38">
        <f>G172</f>
        <v>594700</v>
      </c>
      <c r="H171" s="38"/>
      <c r="I171" s="38">
        <f>I172</f>
        <v>594700</v>
      </c>
    </row>
    <row r="172" spans="1:9" s="22" customFormat="1" ht="25.5" x14ac:dyDescent="0.25">
      <c r="A172" s="37" t="s">
        <v>136</v>
      </c>
      <c r="B172" s="30" t="s">
        <v>119</v>
      </c>
      <c r="C172" s="30" t="s">
        <v>123</v>
      </c>
      <c r="D172" s="30" t="s">
        <v>254</v>
      </c>
      <c r="E172" s="30" t="s">
        <v>137</v>
      </c>
      <c r="F172" s="30"/>
      <c r="G172" s="38">
        <f>G173+G176</f>
        <v>594700</v>
      </c>
      <c r="H172" s="38"/>
      <c r="I172" s="38">
        <f>I173</f>
        <v>594700</v>
      </c>
    </row>
    <row r="173" spans="1:9" s="22" customFormat="1" ht="51" x14ac:dyDescent="0.25">
      <c r="A173" s="39" t="s">
        <v>259</v>
      </c>
      <c r="B173" s="30" t="s">
        <v>119</v>
      </c>
      <c r="C173" s="30" t="s">
        <v>123</v>
      </c>
      <c r="D173" s="30" t="s">
        <v>254</v>
      </c>
      <c r="E173" s="30" t="s">
        <v>260</v>
      </c>
      <c r="F173" s="30"/>
      <c r="G173" s="38">
        <f>G174+G181</f>
        <v>594700</v>
      </c>
      <c r="H173" s="38"/>
      <c r="I173" s="38">
        <f t="shared" ref="I173:I182" si="2">G173</f>
        <v>594700</v>
      </c>
    </row>
    <row r="174" spans="1:9" s="22" customFormat="1" ht="63.75" x14ac:dyDescent="0.25">
      <c r="A174" s="37" t="s">
        <v>128</v>
      </c>
      <c r="B174" s="30" t="s">
        <v>119</v>
      </c>
      <c r="C174" s="30" t="s">
        <v>123</v>
      </c>
      <c r="D174" s="30" t="s">
        <v>254</v>
      </c>
      <c r="E174" s="30" t="s">
        <v>260</v>
      </c>
      <c r="F174" s="30" t="s">
        <v>129</v>
      </c>
      <c r="G174" s="38">
        <f>G175</f>
        <v>593200</v>
      </c>
      <c r="H174" s="38"/>
      <c r="I174" s="38">
        <f t="shared" si="2"/>
        <v>593200</v>
      </c>
    </row>
    <row r="175" spans="1:9" s="22" customFormat="1" ht="25.5" x14ac:dyDescent="0.25">
      <c r="A175" s="37" t="s">
        <v>130</v>
      </c>
      <c r="B175" s="30" t="s">
        <v>119</v>
      </c>
      <c r="C175" s="30" t="s">
        <v>123</v>
      </c>
      <c r="D175" s="30" t="s">
        <v>254</v>
      </c>
      <c r="E175" s="30" t="s">
        <v>260</v>
      </c>
      <c r="F175" s="30" t="s">
        <v>131</v>
      </c>
      <c r="G175" s="38">
        <f>455200+138000</f>
        <v>593200</v>
      </c>
      <c r="H175" s="38"/>
      <c r="I175" s="38">
        <f t="shared" si="2"/>
        <v>593200</v>
      </c>
    </row>
    <row r="176" spans="1:9" s="22" customFormat="1" ht="25.5" hidden="1" x14ac:dyDescent="0.25">
      <c r="A176" s="39" t="s">
        <v>261</v>
      </c>
      <c r="B176" s="30" t="s">
        <v>119</v>
      </c>
      <c r="C176" s="30" t="s">
        <v>123</v>
      </c>
      <c r="D176" s="30" t="s">
        <v>254</v>
      </c>
      <c r="E176" s="30" t="s">
        <v>262</v>
      </c>
      <c r="F176" s="30"/>
      <c r="G176" s="38">
        <f>G177</f>
        <v>0</v>
      </c>
      <c r="H176" s="38"/>
      <c r="I176" s="38"/>
    </row>
    <row r="177" spans="1:9" s="22" customFormat="1" ht="63.75" hidden="1" x14ac:dyDescent="0.25">
      <c r="A177" s="37" t="s">
        <v>128</v>
      </c>
      <c r="B177" s="30" t="s">
        <v>119</v>
      </c>
      <c r="C177" s="30" t="s">
        <v>123</v>
      </c>
      <c r="D177" s="30" t="s">
        <v>254</v>
      </c>
      <c r="E177" s="30" t="s">
        <v>262</v>
      </c>
      <c r="F177" s="30" t="s">
        <v>129</v>
      </c>
      <c r="G177" s="38">
        <f>G178</f>
        <v>0</v>
      </c>
      <c r="H177" s="38"/>
      <c r="I177" s="38"/>
    </row>
    <row r="178" spans="1:9" s="22" customFormat="1" ht="25.5" hidden="1" x14ac:dyDescent="0.25">
      <c r="A178" s="37" t="s">
        <v>130</v>
      </c>
      <c r="B178" s="30" t="s">
        <v>119</v>
      </c>
      <c r="C178" s="30" t="s">
        <v>123</v>
      </c>
      <c r="D178" s="30" t="s">
        <v>254</v>
      </c>
      <c r="E178" s="30" t="s">
        <v>262</v>
      </c>
      <c r="F178" s="30" t="s">
        <v>131</v>
      </c>
      <c r="G178" s="38"/>
      <c r="H178" s="38"/>
      <c r="I178" s="38"/>
    </row>
    <row r="179" spans="1:9" s="22" customFormat="1" ht="38.25" hidden="1" x14ac:dyDescent="0.25">
      <c r="A179" s="37" t="s">
        <v>132</v>
      </c>
      <c r="B179" s="30" t="s">
        <v>119</v>
      </c>
      <c r="C179" s="30" t="s">
        <v>123</v>
      </c>
      <c r="D179" s="30" t="s">
        <v>254</v>
      </c>
      <c r="E179" s="30" t="s">
        <v>260</v>
      </c>
      <c r="F179" s="30" t="s">
        <v>133</v>
      </c>
      <c r="G179" s="38">
        <v>660000</v>
      </c>
      <c r="H179" s="38"/>
      <c r="I179" s="38">
        <f t="shared" si="2"/>
        <v>660000</v>
      </c>
    </row>
    <row r="180" spans="1:9" s="22" customFormat="1" ht="25.5" hidden="1" x14ac:dyDescent="0.25">
      <c r="A180" s="37" t="s">
        <v>198</v>
      </c>
      <c r="B180" s="30" t="s">
        <v>119</v>
      </c>
      <c r="C180" s="30" t="s">
        <v>123</v>
      </c>
      <c r="D180" s="30" t="s">
        <v>254</v>
      </c>
      <c r="E180" s="30" t="s">
        <v>260</v>
      </c>
      <c r="F180" s="30" t="s">
        <v>145</v>
      </c>
      <c r="G180" s="38"/>
      <c r="H180" s="38"/>
      <c r="I180" s="38">
        <f t="shared" si="2"/>
        <v>0</v>
      </c>
    </row>
    <row r="181" spans="1:9" s="22" customFormat="1" ht="25.5" x14ac:dyDescent="0.25">
      <c r="A181" s="37" t="s">
        <v>163</v>
      </c>
      <c r="B181" s="30" t="s">
        <v>119</v>
      </c>
      <c r="C181" s="30" t="s">
        <v>123</v>
      </c>
      <c r="D181" s="30" t="s">
        <v>254</v>
      </c>
      <c r="E181" s="30" t="s">
        <v>260</v>
      </c>
      <c r="F181" s="30" t="s">
        <v>147</v>
      </c>
      <c r="G181" s="38">
        <f>G182</f>
        <v>1500</v>
      </c>
      <c r="H181" s="38"/>
      <c r="I181" s="38">
        <f t="shared" si="2"/>
        <v>1500</v>
      </c>
    </row>
    <row r="182" spans="1:9" s="22" customFormat="1" ht="25.5" x14ac:dyDescent="0.25">
      <c r="A182" s="39" t="s">
        <v>164</v>
      </c>
      <c r="B182" s="40">
        <v>650</v>
      </c>
      <c r="C182" s="30" t="s">
        <v>123</v>
      </c>
      <c r="D182" s="30" t="s">
        <v>254</v>
      </c>
      <c r="E182" s="30" t="s">
        <v>260</v>
      </c>
      <c r="F182" s="43">
        <v>240</v>
      </c>
      <c r="G182" s="47">
        <v>1500</v>
      </c>
      <c r="H182" s="44"/>
      <c r="I182" s="38">
        <f t="shared" si="2"/>
        <v>1500</v>
      </c>
    </row>
    <row r="183" spans="1:9" s="22" customFormat="1" ht="25.5" hidden="1" x14ac:dyDescent="0.25">
      <c r="A183" s="37" t="s">
        <v>150</v>
      </c>
      <c r="B183" s="30" t="s">
        <v>119</v>
      </c>
      <c r="C183" s="30" t="s">
        <v>123</v>
      </c>
      <c r="D183" s="30" t="s">
        <v>254</v>
      </c>
      <c r="E183" s="30" t="s">
        <v>260</v>
      </c>
      <c r="F183" s="30" t="s">
        <v>151</v>
      </c>
      <c r="G183" s="38">
        <v>10000</v>
      </c>
      <c r="H183" s="38"/>
      <c r="I183" s="38">
        <f>G183</f>
        <v>10000</v>
      </c>
    </row>
    <row r="184" spans="1:9" s="22" customFormat="1" ht="25.5" hidden="1" x14ac:dyDescent="0.25">
      <c r="A184" s="37" t="s">
        <v>203</v>
      </c>
      <c r="B184" s="30" t="s">
        <v>119</v>
      </c>
      <c r="C184" s="30" t="s">
        <v>123</v>
      </c>
      <c r="D184" s="30" t="s">
        <v>254</v>
      </c>
      <c r="E184" s="30" t="s">
        <v>260</v>
      </c>
      <c r="F184" s="30" t="s">
        <v>153</v>
      </c>
      <c r="G184" s="38">
        <v>10000</v>
      </c>
      <c r="H184" s="38"/>
      <c r="I184" s="38">
        <f>G184</f>
        <v>10000</v>
      </c>
    </row>
    <row r="185" spans="1:9" s="22" customFormat="1" ht="25.5" x14ac:dyDescent="0.25">
      <c r="A185" s="33" t="s">
        <v>263</v>
      </c>
      <c r="B185" s="34" t="s">
        <v>119</v>
      </c>
      <c r="C185" s="36" t="s">
        <v>254</v>
      </c>
      <c r="D185" s="36"/>
      <c r="E185" s="36"/>
      <c r="F185" s="36"/>
      <c r="G185" s="31">
        <f>G208+G186+G222+G237</f>
        <v>609575.48</v>
      </c>
      <c r="H185" s="31">
        <f>H208+H186+H222+H237</f>
        <v>34899.75</v>
      </c>
      <c r="I185" s="31">
        <f>I208+I186+I222+I237</f>
        <v>123113.23</v>
      </c>
    </row>
    <row r="186" spans="1:9" s="22" customFormat="1" x14ac:dyDescent="0.25">
      <c r="A186" s="35" t="s">
        <v>264</v>
      </c>
      <c r="B186" s="36" t="s">
        <v>119</v>
      </c>
      <c r="C186" s="36" t="s">
        <v>254</v>
      </c>
      <c r="D186" s="36" t="s">
        <v>140</v>
      </c>
      <c r="E186" s="36"/>
      <c r="F186" s="36"/>
      <c r="G186" s="31">
        <f>SUM(G194)</f>
        <v>158012.97999999998</v>
      </c>
      <c r="H186" s="31">
        <f>SUM(H189,H202)</f>
        <v>34899.75</v>
      </c>
      <c r="I186" s="31">
        <f>SUM(I189,I194)</f>
        <v>123113.23</v>
      </c>
    </row>
    <row r="187" spans="1:9" s="22" customFormat="1" ht="25.5" hidden="1" x14ac:dyDescent="0.25">
      <c r="A187" s="39" t="s">
        <v>255</v>
      </c>
      <c r="B187" s="30" t="s">
        <v>119</v>
      </c>
      <c r="C187" s="30" t="s">
        <v>254</v>
      </c>
      <c r="D187" s="30" t="s">
        <v>140</v>
      </c>
      <c r="E187" s="30" t="s">
        <v>256</v>
      </c>
      <c r="F187" s="30"/>
      <c r="G187" s="38">
        <f t="shared" ref="G187:I189" si="3">SUM(G188)</f>
        <v>0</v>
      </c>
      <c r="H187" s="38">
        <f t="shared" si="3"/>
        <v>0</v>
      </c>
      <c r="I187" s="38">
        <f t="shared" si="3"/>
        <v>0</v>
      </c>
    </row>
    <row r="188" spans="1:9" s="22" customFormat="1" ht="25.5" hidden="1" x14ac:dyDescent="0.25">
      <c r="A188" s="39" t="s">
        <v>265</v>
      </c>
      <c r="B188" s="30" t="s">
        <v>119</v>
      </c>
      <c r="C188" s="30" t="s">
        <v>254</v>
      </c>
      <c r="D188" s="30" t="s">
        <v>140</v>
      </c>
      <c r="E188" s="30" t="s">
        <v>266</v>
      </c>
      <c r="F188" s="30"/>
      <c r="G188" s="38">
        <f t="shared" si="3"/>
        <v>0</v>
      </c>
      <c r="H188" s="38">
        <f t="shared" si="3"/>
        <v>0</v>
      </c>
      <c r="I188" s="38">
        <f t="shared" si="3"/>
        <v>0</v>
      </c>
    </row>
    <row r="189" spans="1:9" s="22" customFormat="1" ht="25.5" hidden="1" x14ac:dyDescent="0.25">
      <c r="A189" s="39" t="s">
        <v>267</v>
      </c>
      <c r="B189" s="30" t="s">
        <v>119</v>
      </c>
      <c r="C189" s="30" t="s">
        <v>254</v>
      </c>
      <c r="D189" s="30" t="s">
        <v>140</v>
      </c>
      <c r="E189" s="30" t="s">
        <v>268</v>
      </c>
      <c r="F189" s="30"/>
      <c r="G189" s="38">
        <f t="shared" si="3"/>
        <v>0</v>
      </c>
      <c r="H189" s="38">
        <f t="shared" si="3"/>
        <v>0</v>
      </c>
      <c r="I189" s="38">
        <f t="shared" si="3"/>
        <v>0</v>
      </c>
    </row>
    <row r="190" spans="1:9" s="22" customFormat="1" ht="25.5" hidden="1" x14ac:dyDescent="0.25">
      <c r="A190" s="37" t="s">
        <v>163</v>
      </c>
      <c r="B190" s="30" t="s">
        <v>119</v>
      </c>
      <c r="C190" s="30" t="s">
        <v>254</v>
      </c>
      <c r="D190" s="30" t="s">
        <v>140</v>
      </c>
      <c r="E190" s="30" t="s">
        <v>268</v>
      </c>
      <c r="F190" s="30" t="s">
        <v>147</v>
      </c>
      <c r="G190" s="38">
        <f>G191</f>
        <v>0</v>
      </c>
      <c r="H190" s="38">
        <f>H191</f>
        <v>0</v>
      </c>
      <c r="I190" s="38">
        <f>I191</f>
        <v>0</v>
      </c>
    </row>
    <row r="191" spans="1:9" s="22" customFormat="1" ht="25.5" hidden="1" x14ac:dyDescent="0.25">
      <c r="A191" s="39" t="s">
        <v>164</v>
      </c>
      <c r="B191" s="40">
        <v>650</v>
      </c>
      <c r="C191" s="30" t="s">
        <v>254</v>
      </c>
      <c r="D191" s="30" t="s">
        <v>140</v>
      </c>
      <c r="E191" s="30" t="s">
        <v>268</v>
      </c>
      <c r="F191" s="43">
        <v>240</v>
      </c>
      <c r="G191" s="47">
        <f>G192+G193</f>
        <v>0</v>
      </c>
      <c r="H191" s="47">
        <f>H192+H193</f>
        <v>0</v>
      </c>
      <c r="I191" s="47">
        <f>I192+I193</f>
        <v>0</v>
      </c>
    </row>
    <row r="192" spans="1:9" s="22" customFormat="1" ht="25.5" hidden="1" x14ac:dyDescent="0.25">
      <c r="A192" s="37" t="s">
        <v>202</v>
      </c>
      <c r="B192" s="30" t="s">
        <v>119</v>
      </c>
      <c r="C192" s="30" t="s">
        <v>254</v>
      </c>
      <c r="D192" s="30" t="s">
        <v>140</v>
      </c>
      <c r="E192" s="30" t="s">
        <v>268</v>
      </c>
      <c r="F192" s="30" t="s">
        <v>151</v>
      </c>
      <c r="G192" s="38"/>
      <c r="H192" s="38"/>
      <c r="I192" s="38"/>
    </row>
    <row r="193" spans="1:9" s="22" customFormat="1" ht="25.5" hidden="1" x14ac:dyDescent="0.25">
      <c r="A193" s="37" t="s">
        <v>203</v>
      </c>
      <c r="B193" s="30" t="s">
        <v>119</v>
      </c>
      <c r="C193" s="30" t="s">
        <v>254</v>
      </c>
      <c r="D193" s="30" t="s">
        <v>140</v>
      </c>
      <c r="E193" s="30" t="s">
        <v>268</v>
      </c>
      <c r="F193" s="30" t="s">
        <v>153</v>
      </c>
      <c r="G193" s="38"/>
      <c r="H193" s="38">
        <f>G193</f>
        <v>0</v>
      </c>
      <c r="I193" s="38">
        <f>H193</f>
        <v>0</v>
      </c>
    </row>
    <row r="194" spans="1:9" s="22" customFormat="1" ht="45" customHeight="1" x14ac:dyDescent="0.25">
      <c r="A194" s="37" t="s">
        <v>134</v>
      </c>
      <c r="B194" s="30" t="s">
        <v>119</v>
      </c>
      <c r="C194" s="30" t="s">
        <v>254</v>
      </c>
      <c r="D194" s="30" t="s">
        <v>140</v>
      </c>
      <c r="E194" s="30" t="s">
        <v>135</v>
      </c>
      <c r="F194" s="30"/>
      <c r="G194" s="38">
        <f>SUM(G202,G196)</f>
        <v>158012.97999999998</v>
      </c>
      <c r="H194" s="38">
        <f>H195</f>
        <v>34899.75</v>
      </c>
      <c r="I194" s="38">
        <f>I195</f>
        <v>123113.23</v>
      </c>
    </row>
    <row r="195" spans="1:9" s="22" customFormat="1" ht="25.5" x14ac:dyDescent="0.25">
      <c r="A195" s="37" t="s">
        <v>136</v>
      </c>
      <c r="B195" s="30" t="s">
        <v>119</v>
      </c>
      <c r="C195" s="30" t="s">
        <v>254</v>
      </c>
      <c r="D195" s="30" t="s">
        <v>140</v>
      </c>
      <c r="E195" s="30" t="s">
        <v>137</v>
      </c>
      <c r="F195" s="30"/>
      <c r="G195" s="38">
        <f>SUM(G202,G196)</f>
        <v>158012.97999999998</v>
      </c>
      <c r="H195" s="38">
        <f>SUM(H202)</f>
        <v>34899.75</v>
      </c>
      <c r="I195" s="38">
        <f>I196</f>
        <v>123113.23</v>
      </c>
    </row>
    <row r="196" spans="1:9" s="22" customFormat="1" ht="102" customHeight="1" x14ac:dyDescent="0.25">
      <c r="A196" s="39" t="s">
        <v>269</v>
      </c>
      <c r="B196" s="30" t="s">
        <v>119</v>
      </c>
      <c r="C196" s="30" t="s">
        <v>254</v>
      </c>
      <c r="D196" s="30" t="s">
        <v>140</v>
      </c>
      <c r="E196" s="30" t="s">
        <v>270</v>
      </c>
      <c r="F196" s="30"/>
      <c r="G196" s="38">
        <f>SUM(G200+G197)</f>
        <v>123113.23</v>
      </c>
      <c r="H196" s="38"/>
      <c r="I196" s="38">
        <f>SUM(I200+I197)</f>
        <v>123113.23</v>
      </c>
    </row>
    <row r="197" spans="1:9" s="22" customFormat="1" ht="63.75" hidden="1" x14ac:dyDescent="0.25">
      <c r="A197" s="37" t="s">
        <v>128</v>
      </c>
      <c r="B197" s="30" t="s">
        <v>119</v>
      </c>
      <c r="C197" s="30" t="s">
        <v>254</v>
      </c>
      <c r="D197" s="30" t="s">
        <v>140</v>
      </c>
      <c r="E197" s="30" t="s">
        <v>270</v>
      </c>
      <c r="F197" s="30" t="s">
        <v>129</v>
      </c>
      <c r="G197" s="38">
        <f>G198</f>
        <v>0</v>
      </c>
      <c r="H197" s="38"/>
      <c r="I197" s="38">
        <f>I198</f>
        <v>0</v>
      </c>
    </row>
    <row r="198" spans="1:9" s="22" customFormat="1" ht="25.5" hidden="1" x14ac:dyDescent="0.25">
      <c r="A198" s="37" t="s">
        <v>130</v>
      </c>
      <c r="B198" s="30" t="s">
        <v>119</v>
      </c>
      <c r="C198" s="30" t="s">
        <v>254</v>
      </c>
      <c r="D198" s="30" t="s">
        <v>140</v>
      </c>
      <c r="E198" s="30" t="s">
        <v>270</v>
      </c>
      <c r="F198" s="30" t="s">
        <v>131</v>
      </c>
      <c r="G198" s="38"/>
      <c r="H198" s="38"/>
      <c r="I198" s="38">
        <f>G198</f>
        <v>0</v>
      </c>
    </row>
    <row r="199" spans="1:9" s="22" customFormat="1" ht="38.25" hidden="1" x14ac:dyDescent="0.25">
      <c r="A199" s="37" t="s">
        <v>144</v>
      </c>
      <c r="B199" s="30" t="s">
        <v>119</v>
      </c>
      <c r="C199" s="30" t="s">
        <v>254</v>
      </c>
      <c r="D199" s="30" t="s">
        <v>140</v>
      </c>
      <c r="E199" s="30" t="s">
        <v>271</v>
      </c>
      <c r="F199" s="30" t="s">
        <v>145</v>
      </c>
      <c r="G199" s="38"/>
      <c r="H199" s="38">
        <f>G199</f>
        <v>0</v>
      </c>
      <c r="I199" s="38">
        <f>H199</f>
        <v>0</v>
      </c>
    </row>
    <row r="200" spans="1:9" s="22" customFormat="1" ht="25.5" x14ac:dyDescent="0.25">
      <c r="A200" s="37" t="s">
        <v>163</v>
      </c>
      <c r="B200" s="30" t="s">
        <v>119</v>
      </c>
      <c r="C200" s="30" t="s">
        <v>254</v>
      </c>
      <c r="D200" s="30" t="s">
        <v>140</v>
      </c>
      <c r="E200" s="30" t="s">
        <v>270</v>
      </c>
      <c r="F200" s="30" t="s">
        <v>147</v>
      </c>
      <c r="G200" s="38">
        <f>G201</f>
        <v>123113.23</v>
      </c>
      <c r="H200" s="38"/>
      <c r="I200" s="38">
        <f>I201</f>
        <v>123113.23</v>
      </c>
    </row>
    <row r="201" spans="1:9" s="22" customFormat="1" ht="25.5" x14ac:dyDescent="0.25">
      <c r="A201" s="39" t="s">
        <v>164</v>
      </c>
      <c r="B201" s="40">
        <v>650</v>
      </c>
      <c r="C201" s="30" t="s">
        <v>254</v>
      </c>
      <c r="D201" s="30" t="s">
        <v>140</v>
      </c>
      <c r="E201" s="30" t="s">
        <v>270</v>
      </c>
      <c r="F201" s="43">
        <v>240</v>
      </c>
      <c r="G201" s="47">
        <v>123113.23</v>
      </c>
      <c r="H201" s="47"/>
      <c r="I201" s="47">
        <f>G201</f>
        <v>123113.23</v>
      </c>
    </row>
    <row r="202" spans="1:9" s="22" customFormat="1" ht="102" customHeight="1" x14ac:dyDescent="0.25">
      <c r="A202" s="39" t="s">
        <v>272</v>
      </c>
      <c r="B202" s="30" t="s">
        <v>119</v>
      </c>
      <c r="C202" s="30" t="s">
        <v>254</v>
      </c>
      <c r="D202" s="30" t="s">
        <v>140</v>
      </c>
      <c r="E202" s="30" t="s">
        <v>271</v>
      </c>
      <c r="F202" s="30"/>
      <c r="G202" s="38">
        <f>SUM(G206+G203)</f>
        <v>34899.75</v>
      </c>
      <c r="H202" s="38">
        <f>SUM(H206+H203)</f>
        <v>34899.75</v>
      </c>
      <c r="I202" s="38">
        <f>SUM(I206+I203)</f>
        <v>0</v>
      </c>
    </row>
    <row r="203" spans="1:9" s="22" customFormat="1" ht="63.75" hidden="1" x14ac:dyDescent="0.25">
      <c r="A203" s="37" t="s">
        <v>128</v>
      </c>
      <c r="B203" s="30" t="s">
        <v>119</v>
      </c>
      <c r="C203" s="30" t="s">
        <v>254</v>
      </c>
      <c r="D203" s="30" t="s">
        <v>140</v>
      </c>
      <c r="E203" s="30" t="s">
        <v>271</v>
      </c>
      <c r="F203" s="30" t="s">
        <v>129</v>
      </c>
      <c r="G203" s="38">
        <f>G204</f>
        <v>0</v>
      </c>
      <c r="H203" s="38">
        <f t="shared" ref="H203:I205" si="4">G203</f>
        <v>0</v>
      </c>
      <c r="I203" s="38">
        <f t="shared" si="4"/>
        <v>0</v>
      </c>
    </row>
    <row r="204" spans="1:9" s="22" customFormat="1" ht="25.5" hidden="1" x14ac:dyDescent="0.25">
      <c r="A204" s="37" t="s">
        <v>130</v>
      </c>
      <c r="B204" s="30" t="s">
        <v>119</v>
      </c>
      <c r="C204" s="30" t="s">
        <v>254</v>
      </c>
      <c r="D204" s="30" t="s">
        <v>140</v>
      </c>
      <c r="E204" s="30" t="s">
        <v>271</v>
      </c>
      <c r="F204" s="30" t="s">
        <v>131</v>
      </c>
      <c r="G204" s="38">
        <f>G205</f>
        <v>0</v>
      </c>
      <c r="H204" s="38">
        <f t="shared" si="4"/>
        <v>0</v>
      </c>
      <c r="I204" s="38">
        <f t="shared" si="4"/>
        <v>0</v>
      </c>
    </row>
    <row r="205" spans="1:9" s="22" customFormat="1" ht="38.25" hidden="1" x14ac:dyDescent="0.25">
      <c r="A205" s="37" t="s">
        <v>144</v>
      </c>
      <c r="B205" s="30" t="s">
        <v>119</v>
      </c>
      <c r="C205" s="30" t="s">
        <v>254</v>
      </c>
      <c r="D205" s="30" t="s">
        <v>140</v>
      </c>
      <c r="E205" s="30" t="s">
        <v>271</v>
      </c>
      <c r="F205" s="30" t="s">
        <v>145</v>
      </c>
      <c r="G205" s="38"/>
      <c r="H205" s="38">
        <f t="shared" si="4"/>
        <v>0</v>
      </c>
      <c r="I205" s="38">
        <f t="shared" si="4"/>
        <v>0</v>
      </c>
    </row>
    <row r="206" spans="1:9" s="22" customFormat="1" ht="25.5" x14ac:dyDescent="0.25">
      <c r="A206" s="37" t="s">
        <v>163</v>
      </c>
      <c r="B206" s="30" t="s">
        <v>119</v>
      </c>
      <c r="C206" s="30" t="s">
        <v>254</v>
      </c>
      <c r="D206" s="30" t="s">
        <v>140</v>
      </c>
      <c r="E206" s="30" t="s">
        <v>271</v>
      </c>
      <c r="F206" s="30" t="s">
        <v>147</v>
      </c>
      <c r="G206" s="38">
        <f>G207</f>
        <v>34899.75</v>
      </c>
      <c r="H206" s="38">
        <f>H207</f>
        <v>34899.75</v>
      </c>
      <c r="I206" s="38">
        <f>I207</f>
        <v>0</v>
      </c>
    </row>
    <row r="207" spans="1:9" s="22" customFormat="1" ht="25.5" x14ac:dyDescent="0.25">
      <c r="A207" s="39" t="s">
        <v>164</v>
      </c>
      <c r="B207" s="40">
        <v>650</v>
      </c>
      <c r="C207" s="30" t="s">
        <v>254</v>
      </c>
      <c r="D207" s="30" t="s">
        <v>140</v>
      </c>
      <c r="E207" s="30" t="s">
        <v>271</v>
      </c>
      <c r="F207" s="43">
        <v>240</v>
      </c>
      <c r="G207" s="47">
        <v>34899.75</v>
      </c>
      <c r="H207" s="47">
        <f>G207-I207</f>
        <v>34899.75</v>
      </c>
      <c r="I207" s="44"/>
    </row>
    <row r="208" spans="1:9" s="22" customFormat="1" ht="38.25" hidden="1" x14ac:dyDescent="0.25">
      <c r="A208" s="33" t="s">
        <v>273</v>
      </c>
      <c r="B208" s="34" t="s">
        <v>119</v>
      </c>
      <c r="C208" s="36" t="s">
        <v>254</v>
      </c>
      <c r="D208" s="36" t="s">
        <v>274</v>
      </c>
      <c r="E208" s="36"/>
      <c r="F208" s="36"/>
      <c r="G208" s="31">
        <f>G209+G217</f>
        <v>0</v>
      </c>
      <c r="H208" s="31"/>
      <c r="I208" s="31"/>
    </row>
    <row r="209" spans="1:9" s="22" customFormat="1" ht="25.5" hidden="1" x14ac:dyDescent="0.25">
      <c r="A209" s="53" t="s">
        <v>180</v>
      </c>
      <c r="B209" s="40">
        <v>650</v>
      </c>
      <c r="C209" s="30" t="s">
        <v>254</v>
      </c>
      <c r="D209" s="30" t="s">
        <v>274</v>
      </c>
      <c r="E209" s="54" t="s">
        <v>181</v>
      </c>
      <c r="F209" s="36"/>
      <c r="G209" s="31">
        <f>G210</f>
        <v>0</v>
      </c>
      <c r="H209" s="31"/>
      <c r="I209" s="31"/>
    </row>
    <row r="210" spans="1:9" s="22" customFormat="1" ht="26.25" hidden="1" x14ac:dyDescent="0.25">
      <c r="A210" s="55" t="s">
        <v>182</v>
      </c>
      <c r="B210" s="40">
        <v>650</v>
      </c>
      <c r="C210" s="30" t="s">
        <v>254</v>
      </c>
      <c r="D210" s="30" t="s">
        <v>274</v>
      </c>
      <c r="E210" s="54" t="s">
        <v>183</v>
      </c>
      <c r="F210" s="36"/>
      <c r="G210" s="31">
        <f>G211+G213</f>
        <v>0</v>
      </c>
      <c r="H210" s="31"/>
      <c r="I210" s="31"/>
    </row>
    <row r="211" spans="1:9" s="22" customFormat="1" hidden="1" x14ac:dyDescent="0.25">
      <c r="A211" s="68" t="s">
        <v>192</v>
      </c>
      <c r="B211" s="40">
        <v>650</v>
      </c>
      <c r="C211" s="30" t="s">
        <v>254</v>
      </c>
      <c r="D211" s="30" t="s">
        <v>274</v>
      </c>
      <c r="E211" s="54" t="s">
        <v>275</v>
      </c>
      <c r="F211" s="69" t="s">
        <v>147</v>
      </c>
      <c r="G211" s="38">
        <f>G212</f>
        <v>0</v>
      </c>
      <c r="H211" s="38"/>
      <c r="I211" s="38"/>
    </row>
    <row r="212" spans="1:9" s="22" customFormat="1" ht="25.5" hidden="1" x14ac:dyDescent="0.25">
      <c r="A212" s="37" t="s">
        <v>163</v>
      </c>
      <c r="B212" s="40">
        <v>650</v>
      </c>
      <c r="C212" s="30" t="s">
        <v>254</v>
      </c>
      <c r="D212" s="30" t="s">
        <v>274</v>
      </c>
      <c r="E212" s="54" t="s">
        <v>275</v>
      </c>
      <c r="F212" s="69" t="s">
        <v>276</v>
      </c>
      <c r="G212" s="38"/>
      <c r="H212" s="38"/>
      <c r="I212" s="38"/>
    </row>
    <row r="213" spans="1:9" s="22" customFormat="1" hidden="1" x14ac:dyDescent="0.25">
      <c r="A213" s="39" t="s">
        <v>154</v>
      </c>
      <c r="B213" s="40">
        <v>650</v>
      </c>
      <c r="C213" s="30" t="s">
        <v>254</v>
      </c>
      <c r="D213" s="30" t="s">
        <v>277</v>
      </c>
      <c r="E213" s="54" t="s">
        <v>275</v>
      </c>
      <c r="F213" s="30" t="s">
        <v>169</v>
      </c>
      <c r="G213" s="38">
        <f>G214</f>
        <v>0</v>
      </c>
      <c r="H213" s="38"/>
      <c r="I213" s="38"/>
    </row>
    <row r="214" spans="1:9" s="22" customFormat="1" ht="51" hidden="1" x14ac:dyDescent="0.25">
      <c r="A214" s="37" t="s">
        <v>278</v>
      </c>
      <c r="B214" s="30" t="s">
        <v>119</v>
      </c>
      <c r="C214" s="30" t="s">
        <v>254</v>
      </c>
      <c r="D214" s="30" t="s">
        <v>274</v>
      </c>
      <c r="E214" s="30" t="s">
        <v>279</v>
      </c>
      <c r="F214" s="30" t="s">
        <v>280</v>
      </c>
      <c r="G214" s="38"/>
      <c r="H214" s="38"/>
      <c r="I214" s="38"/>
    </row>
    <row r="215" spans="1:9" s="22" customFormat="1" ht="25.5" hidden="1" x14ac:dyDescent="0.25">
      <c r="A215" s="39" t="s">
        <v>164</v>
      </c>
      <c r="B215" s="40">
        <v>650</v>
      </c>
      <c r="C215" s="30" t="s">
        <v>254</v>
      </c>
      <c r="D215" s="30" t="s">
        <v>274</v>
      </c>
      <c r="E215" s="30" t="s">
        <v>279</v>
      </c>
      <c r="F215" s="43">
        <v>240</v>
      </c>
      <c r="G215" s="44">
        <f>G216</f>
        <v>0</v>
      </c>
      <c r="H215" s="44"/>
      <c r="I215" s="44"/>
    </row>
    <row r="216" spans="1:9" s="22" customFormat="1" ht="25.5" hidden="1" x14ac:dyDescent="0.25">
      <c r="A216" s="56" t="s">
        <v>203</v>
      </c>
      <c r="B216" s="57" t="s">
        <v>119</v>
      </c>
      <c r="C216" s="30" t="s">
        <v>254</v>
      </c>
      <c r="D216" s="30" t="s">
        <v>274</v>
      </c>
      <c r="E216" s="30" t="s">
        <v>279</v>
      </c>
      <c r="F216" s="30" t="s">
        <v>153</v>
      </c>
      <c r="G216" s="38"/>
      <c r="H216" s="38"/>
      <c r="I216" s="38"/>
    </row>
    <row r="217" spans="1:9" s="22" customFormat="1" hidden="1" x14ac:dyDescent="0.25">
      <c r="A217" s="56" t="s">
        <v>281</v>
      </c>
      <c r="B217" s="57" t="s">
        <v>119</v>
      </c>
      <c r="C217" s="30" t="s">
        <v>254</v>
      </c>
      <c r="D217" s="30" t="s">
        <v>274</v>
      </c>
      <c r="E217" s="30" t="s">
        <v>282</v>
      </c>
      <c r="F217" s="30"/>
      <c r="G217" s="38">
        <f>G218</f>
        <v>0</v>
      </c>
      <c r="H217" s="38"/>
      <c r="I217" s="38"/>
    </row>
    <row r="218" spans="1:9" s="22" customFormat="1" ht="25.5" hidden="1" x14ac:dyDescent="0.25">
      <c r="A218" s="56" t="s">
        <v>283</v>
      </c>
      <c r="B218" s="57" t="s">
        <v>119</v>
      </c>
      <c r="C218" s="30" t="s">
        <v>254</v>
      </c>
      <c r="D218" s="30" t="s">
        <v>274</v>
      </c>
      <c r="E218" s="30" t="s">
        <v>284</v>
      </c>
      <c r="F218" s="30"/>
      <c r="G218" s="38">
        <f>G219</f>
        <v>0</v>
      </c>
      <c r="H218" s="38"/>
      <c r="I218" s="38"/>
    </row>
    <row r="219" spans="1:9" s="22" customFormat="1" ht="25.5" hidden="1" x14ac:dyDescent="0.25">
      <c r="A219" s="37" t="s">
        <v>163</v>
      </c>
      <c r="B219" s="30" t="s">
        <v>119</v>
      </c>
      <c r="C219" s="30" t="s">
        <v>254</v>
      </c>
      <c r="D219" s="30" t="s">
        <v>274</v>
      </c>
      <c r="E219" s="30" t="s">
        <v>284</v>
      </c>
      <c r="F219" s="30" t="s">
        <v>147</v>
      </c>
      <c r="G219" s="38">
        <f>G220</f>
        <v>0</v>
      </c>
      <c r="H219" s="38"/>
      <c r="I219" s="38"/>
    </row>
    <row r="220" spans="1:9" s="22" customFormat="1" ht="25.5" hidden="1" x14ac:dyDescent="0.25">
      <c r="A220" s="39" t="s">
        <v>164</v>
      </c>
      <c r="B220" s="40">
        <v>650</v>
      </c>
      <c r="C220" s="30" t="s">
        <v>254</v>
      </c>
      <c r="D220" s="30" t="s">
        <v>274</v>
      </c>
      <c r="E220" s="30" t="s">
        <v>284</v>
      </c>
      <c r="F220" s="43">
        <v>240</v>
      </c>
      <c r="G220" s="47">
        <f>G221</f>
        <v>0</v>
      </c>
      <c r="H220" s="44"/>
      <c r="I220" s="44"/>
    </row>
    <row r="221" spans="1:9" s="22" customFormat="1" ht="25.5" hidden="1" x14ac:dyDescent="0.25">
      <c r="A221" s="56" t="s">
        <v>203</v>
      </c>
      <c r="B221" s="57" t="s">
        <v>119</v>
      </c>
      <c r="C221" s="30" t="s">
        <v>254</v>
      </c>
      <c r="D221" s="30" t="s">
        <v>274</v>
      </c>
      <c r="E221" s="30" t="s">
        <v>284</v>
      </c>
      <c r="F221" s="30" t="s">
        <v>153</v>
      </c>
      <c r="G221" s="38"/>
      <c r="H221" s="44"/>
      <c r="I221" s="44"/>
    </row>
    <row r="222" spans="1:9" s="22" customFormat="1" hidden="1" x14ac:dyDescent="0.25">
      <c r="A222" s="35" t="s">
        <v>285</v>
      </c>
      <c r="B222" s="36" t="s">
        <v>119</v>
      </c>
      <c r="C222" s="36" t="s">
        <v>254</v>
      </c>
      <c r="D222" s="36" t="s">
        <v>286</v>
      </c>
      <c r="E222" s="36"/>
      <c r="F222" s="36"/>
      <c r="G222" s="31">
        <f>SUM(G223)</f>
        <v>0</v>
      </c>
      <c r="H222" s="31"/>
      <c r="I222" s="31"/>
    </row>
    <row r="223" spans="1:9" s="22" customFormat="1" ht="25.5" hidden="1" x14ac:dyDescent="0.25">
      <c r="A223" s="53" t="s">
        <v>180</v>
      </c>
      <c r="B223" s="40">
        <v>650</v>
      </c>
      <c r="C223" s="30" t="s">
        <v>254</v>
      </c>
      <c r="D223" s="30" t="s">
        <v>286</v>
      </c>
      <c r="E223" s="54" t="s">
        <v>181</v>
      </c>
      <c r="F223" s="30"/>
      <c r="G223" s="38">
        <f>G224</f>
        <v>0</v>
      </c>
      <c r="H223" s="38"/>
      <c r="I223" s="38"/>
    </row>
    <row r="224" spans="1:9" s="22" customFormat="1" ht="26.25" hidden="1" x14ac:dyDescent="0.25">
      <c r="A224" s="55" t="s">
        <v>182</v>
      </c>
      <c r="B224" s="40">
        <v>650</v>
      </c>
      <c r="C224" s="30" t="s">
        <v>254</v>
      </c>
      <c r="D224" s="30" t="s">
        <v>286</v>
      </c>
      <c r="E224" s="54" t="s">
        <v>183</v>
      </c>
      <c r="F224" s="30"/>
      <c r="G224" s="38">
        <f>G228+G225</f>
        <v>0</v>
      </c>
      <c r="H224" s="38"/>
      <c r="I224" s="38"/>
    </row>
    <row r="225" spans="1:9" s="22" customFormat="1" ht="25.5" hidden="1" x14ac:dyDescent="0.25">
      <c r="A225" s="56" t="s">
        <v>208</v>
      </c>
      <c r="B225" s="57" t="s">
        <v>119</v>
      </c>
      <c r="C225" s="30" t="s">
        <v>254</v>
      </c>
      <c r="D225" s="30" t="s">
        <v>286</v>
      </c>
      <c r="E225" s="30" t="s">
        <v>287</v>
      </c>
      <c r="F225" s="43"/>
      <c r="G225" s="47">
        <f>G226</f>
        <v>0</v>
      </c>
      <c r="H225" s="45"/>
      <c r="I225" s="46" t="s">
        <v>149</v>
      </c>
    </row>
    <row r="226" spans="1:9" s="22" customFormat="1" ht="39" hidden="1" x14ac:dyDescent="0.25">
      <c r="A226" s="59" t="s">
        <v>241</v>
      </c>
      <c r="B226" s="57" t="s">
        <v>119</v>
      </c>
      <c r="C226" s="30" t="s">
        <v>254</v>
      </c>
      <c r="D226" s="30" t="s">
        <v>286</v>
      </c>
      <c r="E226" s="30" t="s">
        <v>287</v>
      </c>
      <c r="F226" s="43">
        <v>600</v>
      </c>
      <c r="G226" s="47">
        <f>G227</f>
        <v>0</v>
      </c>
      <c r="H226" s="45"/>
      <c r="I226" s="46" t="s">
        <v>149</v>
      </c>
    </row>
    <row r="227" spans="1:9" s="22" customFormat="1" hidden="1" x14ac:dyDescent="0.25">
      <c r="A227" s="59" t="s">
        <v>212</v>
      </c>
      <c r="B227" s="30" t="s">
        <v>119</v>
      </c>
      <c r="C227" s="30" t="s">
        <v>254</v>
      </c>
      <c r="D227" s="30" t="s">
        <v>286</v>
      </c>
      <c r="E227" s="30" t="s">
        <v>287</v>
      </c>
      <c r="F227" s="30" t="s">
        <v>213</v>
      </c>
      <c r="G227" s="38"/>
      <c r="H227" s="38"/>
      <c r="I227" s="38"/>
    </row>
    <row r="228" spans="1:9" s="22" customFormat="1" hidden="1" x14ac:dyDescent="0.25">
      <c r="A228" s="68" t="s">
        <v>192</v>
      </c>
      <c r="B228" s="40">
        <v>650</v>
      </c>
      <c r="C228" s="30" t="s">
        <v>254</v>
      </c>
      <c r="D228" s="30" t="s">
        <v>286</v>
      </c>
      <c r="E228" s="54" t="s">
        <v>275</v>
      </c>
      <c r="F228" s="30"/>
      <c r="G228" s="38">
        <f>G229+G233</f>
        <v>0</v>
      </c>
      <c r="H228" s="38"/>
      <c r="I228" s="38"/>
    </row>
    <row r="229" spans="1:9" s="22" customFormat="1" ht="25.5" hidden="1" x14ac:dyDescent="0.25">
      <c r="A229" s="37" t="s">
        <v>163</v>
      </c>
      <c r="B229" s="40">
        <v>650</v>
      </c>
      <c r="C229" s="30" t="s">
        <v>254</v>
      </c>
      <c r="D229" s="30" t="s">
        <v>286</v>
      </c>
      <c r="E229" s="54" t="s">
        <v>275</v>
      </c>
      <c r="F229" s="30" t="s">
        <v>147</v>
      </c>
      <c r="G229" s="38">
        <f>G230</f>
        <v>0</v>
      </c>
      <c r="H229" s="38"/>
      <c r="I229" s="38"/>
    </row>
    <row r="230" spans="1:9" s="22" customFormat="1" ht="25.5" hidden="1" x14ac:dyDescent="0.25">
      <c r="A230" s="39" t="s">
        <v>164</v>
      </c>
      <c r="B230" s="40">
        <v>650</v>
      </c>
      <c r="C230" s="30" t="s">
        <v>254</v>
      </c>
      <c r="D230" s="30" t="s">
        <v>286</v>
      </c>
      <c r="E230" s="54" t="s">
        <v>275</v>
      </c>
      <c r="F230" s="43">
        <v>240</v>
      </c>
      <c r="G230" s="47"/>
      <c r="H230" s="44"/>
      <c r="I230" s="44"/>
    </row>
    <row r="231" spans="1:9" s="22" customFormat="1" ht="25.5" hidden="1" x14ac:dyDescent="0.25">
      <c r="A231" s="56" t="s">
        <v>203</v>
      </c>
      <c r="B231" s="30" t="s">
        <v>119</v>
      </c>
      <c r="C231" s="30" t="s">
        <v>254</v>
      </c>
      <c r="D231" s="30" t="s">
        <v>286</v>
      </c>
      <c r="E231" s="30" t="s">
        <v>288</v>
      </c>
      <c r="F231" s="30" t="s">
        <v>151</v>
      </c>
      <c r="G231" s="38"/>
      <c r="H231" s="38"/>
      <c r="I231" s="38"/>
    </row>
    <row r="232" spans="1:9" s="22" customFormat="1" ht="25.5" hidden="1" x14ac:dyDescent="0.25">
      <c r="A232" s="37" t="s">
        <v>203</v>
      </c>
      <c r="B232" s="30" t="s">
        <v>119</v>
      </c>
      <c r="C232" s="30" t="s">
        <v>254</v>
      </c>
      <c r="D232" s="30" t="s">
        <v>286</v>
      </c>
      <c r="E232" s="30" t="s">
        <v>288</v>
      </c>
      <c r="F232" s="30" t="s">
        <v>153</v>
      </c>
      <c r="G232" s="38">
        <v>288551</v>
      </c>
      <c r="H232" s="38"/>
      <c r="I232" s="38"/>
    </row>
    <row r="233" spans="1:9" s="22" customFormat="1" ht="39" hidden="1" x14ac:dyDescent="0.25">
      <c r="A233" s="59" t="s">
        <v>241</v>
      </c>
      <c r="B233" s="57" t="s">
        <v>119</v>
      </c>
      <c r="C233" s="30" t="s">
        <v>254</v>
      </c>
      <c r="D233" s="30" t="s">
        <v>286</v>
      </c>
      <c r="E233" s="30" t="s">
        <v>288</v>
      </c>
      <c r="F233" s="43">
        <v>600</v>
      </c>
      <c r="G233" s="47">
        <f>G234</f>
        <v>0</v>
      </c>
      <c r="H233" s="45"/>
      <c r="I233" s="46" t="s">
        <v>149</v>
      </c>
    </row>
    <row r="234" spans="1:9" s="22" customFormat="1" hidden="1" x14ac:dyDescent="0.25">
      <c r="A234" s="59" t="s">
        <v>212</v>
      </c>
      <c r="B234" s="30" t="s">
        <v>119</v>
      </c>
      <c r="C234" s="30" t="s">
        <v>254</v>
      </c>
      <c r="D234" s="30" t="s">
        <v>286</v>
      </c>
      <c r="E234" s="30" t="s">
        <v>288</v>
      </c>
      <c r="F234" s="30" t="s">
        <v>213</v>
      </c>
      <c r="G234" s="38"/>
      <c r="H234" s="38"/>
      <c r="I234" s="38"/>
    </row>
    <row r="235" spans="1:9" s="22" customFormat="1" ht="51" hidden="1" x14ac:dyDescent="0.25">
      <c r="A235" s="37" t="s">
        <v>216</v>
      </c>
      <c r="B235" s="30" t="s">
        <v>119</v>
      </c>
      <c r="C235" s="30" t="s">
        <v>254</v>
      </c>
      <c r="D235" s="30" t="s">
        <v>286</v>
      </c>
      <c r="E235" s="30" t="s">
        <v>288</v>
      </c>
      <c r="F235" s="30" t="s">
        <v>217</v>
      </c>
      <c r="G235" s="38"/>
      <c r="H235" s="38"/>
      <c r="I235" s="38"/>
    </row>
    <row r="236" spans="1:9" s="22" customFormat="1" hidden="1" x14ac:dyDescent="0.25">
      <c r="A236" s="59" t="s">
        <v>218</v>
      </c>
      <c r="B236" s="30" t="s">
        <v>119</v>
      </c>
      <c r="C236" s="30" t="s">
        <v>254</v>
      </c>
      <c r="D236" s="30" t="s">
        <v>286</v>
      </c>
      <c r="E236" s="30" t="s">
        <v>288</v>
      </c>
      <c r="F236" s="30" t="s">
        <v>219</v>
      </c>
      <c r="G236" s="38"/>
      <c r="H236" s="38"/>
      <c r="I236" s="38"/>
    </row>
    <row r="237" spans="1:9" s="22" customFormat="1" ht="25.5" x14ac:dyDescent="0.25">
      <c r="A237" s="70" t="s">
        <v>289</v>
      </c>
      <c r="B237" s="71">
        <v>650</v>
      </c>
      <c r="C237" s="36" t="s">
        <v>254</v>
      </c>
      <c r="D237" s="36" t="s">
        <v>277</v>
      </c>
      <c r="E237" s="72"/>
      <c r="F237" s="73"/>
      <c r="G237" s="74">
        <f>G244</f>
        <v>451562.5</v>
      </c>
      <c r="H237" s="74"/>
      <c r="I237" s="75"/>
    </row>
    <row r="238" spans="1:9" s="22" customFormat="1" hidden="1" x14ac:dyDescent="0.25">
      <c r="A238" s="53" t="s">
        <v>290</v>
      </c>
      <c r="B238" s="40">
        <v>650</v>
      </c>
      <c r="C238" s="30" t="s">
        <v>254</v>
      </c>
      <c r="D238" s="30" t="s">
        <v>277</v>
      </c>
      <c r="E238" s="76" t="s">
        <v>291</v>
      </c>
      <c r="F238" s="69"/>
      <c r="G238" s="77">
        <f>G239</f>
        <v>0</v>
      </c>
      <c r="H238" s="77"/>
      <c r="I238" s="44"/>
    </row>
    <row r="239" spans="1:9" s="22" customFormat="1" ht="38.25" hidden="1" x14ac:dyDescent="0.25">
      <c r="A239" s="53" t="s">
        <v>292</v>
      </c>
      <c r="B239" s="40">
        <v>650</v>
      </c>
      <c r="C239" s="30" t="s">
        <v>254</v>
      </c>
      <c r="D239" s="30" t="s">
        <v>277</v>
      </c>
      <c r="E239" s="76" t="s">
        <v>293</v>
      </c>
      <c r="F239" s="69"/>
      <c r="G239" s="77">
        <f>G240</f>
        <v>0</v>
      </c>
      <c r="H239" s="77"/>
      <c r="I239" s="44"/>
    </row>
    <row r="240" spans="1:9" s="22" customFormat="1" hidden="1" x14ac:dyDescent="0.25">
      <c r="A240" s="53" t="s">
        <v>294</v>
      </c>
      <c r="B240" s="40">
        <v>650</v>
      </c>
      <c r="C240" s="30" t="s">
        <v>254</v>
      </c>
      <c r="D240" s="30" t="s">
        <v>277</v>
      </c>
      <c r="E240" s="76" t="s">
        <v>295</v>
      </c>
      <c r="F240" s="69"/>
      <c r="G240" s="77">
        <f>G241</f>
        <v>0</v>
      </c>
      <c r="H240" s="77"/>
      <c r="I240" s="44"/>
    </row>
    <row r="241" spans="1:9" s="22" customFormat="1" ht="25.5" hidden="1" x14ac:dyDescent="0.25">
      <c r="A241" s="78" t="s">
        <v>163</v>
      </c>
      <c r="B241" s="40">
        <v>650</v>
      </c>
      <c r="C241" s="30" t="s">
        <v>254</v>
      </c>
      <c r="D241" s="30" t="s">
        <v>277</v>
      </c>
      <c r="E241" s="76" t="s">
        <v>295</v>
      </c>
      <c r="F241" s="69" t="s">
        <v>147</v>
      </c>
      <c r="G241" s="77">
        <f>G242</f>
        <v>0</v>
      </c>
      <c r="H241" s="77"/>
      <c r="I241" s="44"/>
    </row>
    <row r="242" spans="1:9" s="22" customFormat="1" ht="25.5" hidden="1" x14ac:dyDescent="0.25">
      <c r="A242" s="53" t="s">
        <v>164</v>
      </c>
      <c r="B242" s="40">
        <v>650</v>
      </c>
      <c r="C242" s="30" t="s">
        <v>254</v>
      </c>
      <c r="D242" s="30" t="s">
        <v>277</v>
      </c>
      <c r="E242" s="76" t="s">
        <v>295</v>
      </c>
      <c r="F242" s="69" t="s">
        <v>276</v>
      </c>
      <c r="G242" s="77">
        <f>G243</f>
        <v>0</v>
      </c>
      <c r="H242" s="77"/>
      <c r="I242" s="44"/>
    </row>
    <row r="243" spans="1:9" s="22" customFormat="1" ht="25.5" hidden="1" x14ac:dyDescent="0.25">
      <c r="A243" s="53" t="s">
        <v>203</v>
      </c>
      <c r="B243" s="40">
        <v>650</v>
      </c>
      <c r="C243" s="30" t="s">
        <v>254</v>
      </c>
      <c r="D243" s="30" t="s">
        <v>277</v>
      </c>
      <c r="E243" s="76" t="s">
        <v>295</v>
      </c>
      <c r="F243" s="69" t="s">
        <v>153</v>
      </c>
      <c r="G243" s="77"/>
      <c r="H243" s="77"/>
      <c r="I243" s="44"/>
    </row>
    <row r="244" spans="1:9" s="22" customFormat="1" ht="25.5" x14ac:dyDescent="0.25">
      <c r="A244" s="53" t="s">
        <v>180</v>
      </c>
      <c r="B244" s="40">
        <v>650</v>
      </c>
      <c r="C244" s="30" t="s">
        <v>254</v>
      </c>
      <c r="D244" s="30" t="s">
        <v>277</v>
      </c>
      <c r="E244" s="54" t="s">
        <v>181</v>
      </c>
      <c r="F244" s="69"/>
      <c r="G244" s="77">
        <f>G245</f>
        <v>451562.5</v>
      </c>
      <c r="H244" s="77"/>
      <c r="I244" s="44"/>
    </row>
    <row r="245" spans="1:9" s="52" customFormat="1" ht="25.5" x14ac:dyDescent="0.2">
      <c r="A245" s="55" t="s">
        <v>182</v>
      </c>
      <c r="B245" s="40">
        <v>650</v>
      </c>
      <c r="C245" s="30" t="s">
        <v>254</v>
      </c>
      <c r="D245" s="30" t="s">
        <v>277</v>
      </c>
      <c r="E245" s="54" t="s">
        <v>183</v>
      </c>
      <c r="F245" s="69"/>
      <c r="G245" s="77">
        <f>G246+G253+G258+G261</f>
        <v>451562.5</v>
      </c>
      <c r="H245" s="77"/>
      <c r="I245" s="44"/>
    </row>
    <row r="246" spans="1:9" s="22" customFormat="1" ht="23.25" customHeight="1" x14ac:dyDescent="0.25">
      <c r="A246" s="68" t="s">
        <v>296</v>
      </c>
      <c r="B246" s="40">
        <v>650</v>
      </c>
      <c r="C246" s="30" t="s">
        <v>254</v>
      </c>
      <c r="D246" s="30" t="s">
        <v>277</v>
      </c>
      <c r="E246" s="54" t="s">
        <v>297</v>
      </c>
      <c r="F246" s="69"/>
      <c r="G246" s="77">
        <f>G247+G251</f>
        <v>39650</v>
      </c>
      <c r="H246" s="77"/>
      <c r="I246" s="44"/>
    </row>
    <row r="247" spans="1:9" s="22" customFormat="1" ht="63.75" x14ac:dyDescent="0.25">
      <c r="A247" s="37" t="s">
        <v>128</v>
      </c>
      <c r="B247" s="40">
        <v>650</v>
      </c>
      <c r="C247" s="30" t="s">
        <v>254</v>
      </c>
      <c r="D247" s="30" t="s">
        <v>277</v>
      </c>
      <c r="E247" s="54" t="s">
        <v>297</v>
      </c>
      <c r="F247" s="69" t="s">
        <v>129</v>
      </c>
      <c r="G247" s="77">
        <f>G248</f>
        <v>39650</v>
      </c>
      <c r="H247" s="77"/>
      <c r="I247" s="44"/>
    </row>
    <row r="248" spans="1:9" s="22" customFormat="1" ht="26.25" x14ac:dyDescent="0.25">
      <c r="A248" s="59" t="s">
        <v>130</v>
      </c>
      <c r="B248" s="40">
        <v>650</v>
      </c>
      <c r="C248" s="30" t="s">
        <v>254</v>
      </c>
      <c r="D248" s="30" t="s">
        <v>277</v>
      </c>
      <c r="E248" s="54" t="s">
        <v>297</v>
      </c>
      <c r="F248" s="69" t="s">
        <v>131</v>
      </c>
      <c r="G248" s="77">
        <v>39650</v>
      </c>
      <c r="H248" s="77"/>
      <c r="I248" s="44"/>
    </row>
    <row r="249" spans="1:9" s="22" customFormat="1" ht="25.5" hidden="1" x14ac:dyDescent="0.25">
      <c r="A249" s="53" t="s">
        <v>203</v>
      </c>
      <c r="B249" s="40">
        <v>650</v>
      </c>
      <c r="C249" s="30" t="s">
        <v>254</v>
      </c>
      <c r="D249" s="30" t="s">
        <v>277</v>
      </c>
      <c r="E249" s="54" t="s">
        <v>297</v>
      </c>
      <c r="F249" s="69" t="s">
        <v>153</v>
      </c>
      <c r="G249" s="77"/>
      <c r="H249" s="77"/>
      <c r="I249" s="44"/>
    </row>
    <row r="250" spans="1:9" s="22" customFormat="1" ht="25.5" hidden="1" x14ac:dyDescent="0.25">
      <c r="A250" s="56" t="s">
        <v>203</v>
      </c>
      <c r="B250" s="40">
        <v>650</v>
      </c>
      <c r="C250" s="30" t="s">
        <v>254</v>
      </c>
      <c r="D250" s="30" t="s">
        <v>277</v>
      </c>
      <c r="E250" s="54" t="s">
        <v>297</v>
      </c>
      <c r="F250" s="69" t="s">
        <v>153</v>
      </c>
      <c r="G250" s="77">
        <v>23900</v>
      </c>
      <c r="H250" s="38"/>
      <c r="I250" s="38"/>
    </row>
    <row r="251" spans="1:9" s="22" customFormat="1" ht="25.5" hidden="1" x14ac:dyDescent="0.25">
      <c r="A251" s="37" t="s">
        <v>163</v>
      </c>
      <c r="B251" s="40">
        <v>650</v>
      </c>
      <c r="C251" s="30" t="s">
        <v>254</v>
      </c>
      <c r="D251" s="30" t="s">
        <v>277</v>
      </c>
      <c r="E251" s="54" t="s">
        <v>297</v>
      </c>
      <c r="F251" s="69" t="s">
        <v>147</v>
      </c>
      <c r="G251" s="77">
        <f>G252</f>
        <v>0</v>
      </c>
      <c r="H251" s="77"/>
      <c r="I251" s="44"/>
    </row>
    <row r="252" spans="1:9" s="22" customFormat="1" ht="25.5" hidden="1" x14ac:dyDescent="0.25">
      <c r="A252" s="39" t="s">
        <v>164</v>
      </c>
      <c r="B252" s="40">
        <v>650</v>
      </c>
      <c r="C252" s="30" t="s">
        <v>254</v>
      </c>
      <c r="D252" s="30" t="s">
        <v>277</v>
      </c>
      <c r="E252" s="54" t="s">
        <v>297</v>
      </c>
      <c r="F252" s="69" t="s">
        <v>276</v>
      </c>
      <c r="G252" s="77"/>
      <c r="H252" s="77"/>
      <c r="I252" s="44"/>
    </row>
    <row r="253" spans="1:9" s="52" customFormat="1" ht="25.5" x14ac:dyDescent="0.2">
      <c r="A253" s="68" t="s">
        <v>298</v>
      </c>
      <c r="B253" s="40">
        <v>650</v>
      </c>
      <c r="C253" s="30" t="s">
        <v>254</v>
      </c>
      <c r="D253" s="30" t="s">
        <v>277</v>
      </c>
      <c r="E253" s="54" t="s">
        <v>299</v>
      </c>
      <c r="F253" s="69"/>
      <c r="G253" s="77">
        <f>G254+G256</f>
        <v>16992.86</v>
      </c>
      <c r="H253" s="77"/>
      <c r="I253" s="44"/>
    </row>
    <row r="254" spans="1:9" s="52" customFormat="1" ht="63.75" x14ac:dyDescent="0.2">
      <c r="A254" s="37" t="s">
        <v>128</v>
      </c>
      <c r="B254" s="40">
        <v>650</v>
      </c>
      <c r="C254" s="30" t="s">
        <v>254</v>
      </c>
      <c r="D254" s="30" t="s">
        <v>277</v>
      </c>
      <c r="E254" s="54" t="s">
        <v>299</v>
      </c>
      <c r="F254" s="69" t="s">
        <v>129</v>
      </c>
      <c r="G254" s="77">
        <f>G255</f>
        <v>16992.86</v>
      </c>
      <c r="H254" s="77"/>
      <c r="I254" s="44"/>
    </row>
    <row r="255" spans="1:9" s="52" customFormat="1" ht="25.5" x14ac:dyDescent="0.2">
      <c r="A255" s="59" t="s">
        <v>130</v>
      </c>
      <c r="B255" s="40">
        <v>650</v>
      </c>
      <c r="C255" s="30" t="s">
        <v>254</v>
      </c>
      <c r="D255" s="30" t="s">
        <v>277</v>
      </c>
      <c r="E255" s="54" t="s">
        <v>299</v>
      </c>
      <c r="F255" s="69" t="s">
        <v>131</v>
      </c>
      <c r="G255" s="77">
        <v>16992.86</v>
      </c>
      <c r="H255" s="77"/>
      <c r="I255" s="44"/>
    </row>
    <row r="256" spans="1:9" s="52" customFormat="1" ht="25.5" hidden="1" x14ac:dyDescent="0.2">
      <c r="A256" s="37" t="s">
        <v>163</v>
      </c>
      <c r="B256" s="40">
        <v>650</v>
      </c>
      <c r="C256" s="30" t="s">
        <v>254</v>
      </c>
      <c r="D256" s="30" t="s">
        <v>277</v>
      </c>
      <c r="E256" s="54" t="s">
        <v>299</v>
      </c>
      <c r="F256" s="69" t="s">
        <v>147</v>
      </c>
      <c r="G256" s="77">
        <f>G257</f>
        <v>0</v>
      </c>
      <c r="H256" s="77"/>
      <c r="I256" s="44"/>
    </row>
    <row r="257" spans="1:11" s="52" customFormat="1" ht="25.5" hidden="1" x14ac:dyDescent="0.2">
      <c r="A257" s="39" t="s">
        <v>164</v>
      </c>
      <c r="B257" s="40">
        <v>650</v>
      </c>
      <c r="C257" s="30" t="s">
        <v>254</v>
      </c>
      <c r="D257" s="30" t="s">
        <v>277</v>
      </c>
      <c r="E257" s="54" t="s">
        <v>299</v>
      </c>
      <c r="F257" s="69" t="s">
        <v>276</v>
      </c>
      <c r="G257" s="77"/>
      <c r="H257" s="38"/>
      <c r="I257" s="38"/>
    </row>
    <row r="258" spans="1:11" s="22" customFormat="1" x14ac:dyDescent="0.25">
      <c r="A258" s="68" t="s">
        <v>192</v>
      </c>
      <c r="B258" s="40">
        <v>650</v>
      </c>
      <c r="C258" s="30" t="s">
        <v>254</v>
      </c>
      <c r="D258" s="30" t="s">
        <v>277</v>
      </c>
      <c r="E258" s="54" t="s">
        <v>275</v>
      </c>
      <c r="F258" s="69"/>
      <c r="G258" s="77">
        <f>G259</f>
        <v>394919.64</v>
      </c>
      <c r="H258" s="77"/>
      <c r="I258" s="44"/>
    </row>
    <row r="259" spans="1:11" s="22" customFormat="1" ht="25.5" x14ac:dyDescent="0.25">
      <c r="A259" s="37" t="s">
        <v>163</v>
      </c>
      <c r="B259" s="40">
        <v>650</v>
      </c>
      <c r="C259" s="30" t="s">
        <v>254</v>
      </c>
      <c r="D259" s="30" t="s">
        <v>277</v>
      </c>
      <c r="E259" s="54" t="s">
        <v>275</v>
      </c>
      <c r="F259" s="69" t="s">
        <v>147</v>
      </c>
      <c r="G259" s="77">
        <f>G260</f>
        <v>394919.64</v>
      </c>
      <c r="H259" s="77"/>
      <c r="I259" s="44"/>
    </row>
    <row r="260" spans="1:11" s="22" customFormat="1" ht="25.5" x14ac:dyDescent="0.25">
      <c r="A260" s="39" t="s">
        <v>164</v>
      </c>
      <c r="B260" s="40">
        <v>650</v>
      </c>
      <c r="C260" s="30" t="s">
        <v>254</v>
      </c>
      <c r="D260" s="30" t="s">
        <v>277</v>
      </c>
      <c r="E260" s="54" t="s">
        <v>275</v>
      </c>
      <c r="F260" s="69" t="s">
        <v>276</v>
      </c>
      <c r="G260" s="77">
        <v>394919.64</v>
      </c>
      <c r="H260" s="77"/>
      <c r="I260" s="44"/>
    </row>
    <row r="261" spans="1:11" s="22" customFormat="1" ht="39" hidden="1" x14ac:dyDescent="0.25">
      <c r="A261" s="59" t="s">
        <v>241</v>
      </c>
      <c r="B261" s="57" t="s">
        <v>119</v>
      </c>
      <c r="C261" s="30" t="s">
        <v>254</v>
      </c>
      <c r="D261" s="30" t="s">
        <v>277</v>
      </c>
      <c r="E261" s="54" t="s">
        <v>287</v>
      </c>
      <c r="F261" s="43">
        <v>600</v>
      </c>
      <c r="G261" s="47">
        <f>G262</f>
        <v>0</v>
      </c>
      <c r="H261" s="45"/>
      <c r="I261" s="46" t="s">
        <v>149</v>
      </c>
    </row>
    <row r="262" spans="1:11" s="22" customFormat="1" hidden="1" x14ac:dyDescent="0.25">
      <c r="A262" s="59" t="s">
        <v>212</v>
      </c>
      <c r="B262" s="30" t="s">
        <v>119</v>
      </c>
      <c r="C262" s="30" t="s">
        <v>254</v>
      </c>
      <c r="D262" s="30" t="s">
        <v>277</v>
      </c>
      <c r="E262" s="54" t="s">
        <v>287</v>
      </c>
      <c r="F262" s="30" t="s">
        <v>213</v>
      </c>
      <c r="G262" s="38"/>
      <c r="H262" s="38"/>
      <c r="I262" s="38"/>
    </row>
    <row r="263" spans="1:11" s="22" customFormat="1" ht="25.5" hidden="1" x14ac:dyDescent="0.25">
      <c r="A263" s="53" t="s">
        <v>203</v>
      </c>
      <c r="B263" s="40">
        <v>650</v>
      </c>
      <c r="C263" s="30" t="s">
        <v>254</v>
      </c>
      <c r="D263" s="30" t="s">
        <v>277</v>
      </c>
      <c r="E263" s="54" t="s">
        <v>275</v>
      </c>
      <c r="F263" s="69" t="s">
        <v>153</v>
      </c>
      <c r="G263" s="77"/>
      <c r="H263" s="77"/>
      <c r="I263" s="44"/>
    </row>
    <row r="264" spans="1:11" s="22" customFormat="1" ht="25.5" hidden="1" x14ac:dyDescent="0.25">
      <c r="A264" s="56" t="s">
        <v>203</v>
      </c>
      <c r="B264" s="40">
        <v>650</v>
      </c>
      <c r="C264" s="30" t="s">
        <v>254</v>
      </c>
      <c r="D264" s="30" t="s">
        <v>277</v>
      </c>
      <c r="E264" s="54" t="s">
        <v>275</v>
      </c>
      <c r="F264" s="69" t="s">
        <v>153</v>
      </c>
      <c r="G264" s="77"/>
      <c r="H264" s="38"/>
      <c r="I264" s="38"/>
    </row>
    <row r="265" spans="1:11" s="22" customFormat="1" x14ac:dyDescent="0.25">
      <c r="A265" s="79" t="s">
        <v>300</v>
      </c>
      <c r="B265" s="34" t="s">
        <v>119</v>
      </c>
      <c r="C265" s="34" t="s">
        <v>140</v>
      </c>
      <c r="D265" s="34"/>
      <c r="E265" s="34"/>
      <c r="F265" s="34"/>
      <c r="G265" s="80">
        <f>G266+G311+G348+G381+G401+G330</f>
        <v>12480354.27</v>
      </c>
      <c r="H265" s="31">
        <f>H330</f>
        <v>43258.27</v>
      </c>
      <c r="I265" s="31"/>
    </row>
    <row r="266" spans="1:11" s="22" customFormat="1" x14ac:dyDescent="0.25">
      <c r="A266" s="67" t="s">
        <v>301</v>
      </c>
      <c r="B266" s="57" t="s">
        <v>119</v>
      </c>
      <c r="C266" s="81">
        <v>4</v>
      </c>
      <c r="D266" s="81">
        <v>1</v>
      </c>
      <c r="E266" s="82" t="s">
        <v>149</v>
      </c>
      <c r="F266" s="83" t="s">
        <v>149</v>
      </c>
      <c r="G266" s="84">
        <f>G267+G300+G322</f>
        <v>2545496</v>
      </c>
      <c r="H266" s="85"/>
      <c r="I266" s="86" t="s">
        <v>149</v>
      </c>
    </row>
    <row r="267" spans="1:11" s="52" customFormat="1" ht="37.5" customHeight="1" x14ac:dyDescent="0.2">
      <c r="A267" s="56" t="s">
        <v>302</v>
      </c>
      <c r="B267" s="57" t="s">
        <v>119</v>
      </c>
      <c r="C267" s="30" t="s">
        <v>140</v>
      </c>
      <c r="D267" s="30" t="s">
        <v>121</v>
      </c>
      <c r="E267" s="30" t="s">
        <v>205</v>
      </c>
      <c r="F267" s="43" t="s">
        <v>149</v>
      </c>
      <c r="G267" s="47">
        <f>G268</f>
        <v>1761428.78</v>
      </c>
      <c r="H267" s="85"/>
      <c r="I267" s="86"/>
    </row>
    <row r="268" spans="1:11" s="52" customFormat="1" ht="26.25" customHeight="1" x14ac:dyDescent="0.2">
      <c r="A268" s="37" t="s">
        <v>206</v>
      </c>
      <c r="B268" s="57" t="s">
        <v>119</v>
      </c>
      <c r="C268" s="30" t="s">
        <v>140</v>
      </c>
      <c r="D268" s="30" t="s">
        <v>121</v>
      </c>
      <c r="E268" s="30" t="s">
        <v>207</v>
      </c>
      <c r="F268" s="43" t="s">
        <v>149</v>
      </c>
      <c r="G268" s="47">
        <f>G269+G274</f>
        <v>1761428.78</v>
      </c>
      <c r="H268" s="85"/>
      <c r="I268" s="86"/>
    </row>
    <row r="269" spans="1:11" s="22" customFormat="1" ht="25.5" x14ac:dyDescent="0.25">
      <c r="A269" s="37" t="s">
        <v>303</v>
      </c>
      <c r="B269" s="30" t="s">
        <v>119</v>
      </c>
      <c r="C269" s="41">
        <v>4</v>
      </c>
      <c r="D269" s="41">
        <v>1</v>
      </c>
      <c r="E269" s="30" t="s">
        <v>304</v>
      </c>
      <c r="F269" s="30"/>
      <c r="G269" s="38">
        <f>G270+G272</f>
        <v>1761428.78</v>
      </c>
      <c r="H269" s="38"/>
      <c r="I269" s="38"/>
    </row>
    <row r="270" spans="1:11" s="22" customFormat="1" ht="63.75" hidden="1" x14ac:dyDescent="0.25">
      <c r="A270" s="37" t="s">
        <v>128</v>
      </c>
      <c r="B270" s="30" t="s">
        <v>119</v>
      </c>
      <c r="C270" s="41">
        <v>4</v>
      </c>
      <c r="D270" s="41">
        <v>1</v>
      </c>
      <c r="E270" s="30" t="s">
        <v>304</v>
      </c>
      <c r="F270" s="30" t="s">
        <v>129</v>
      </c>
      <c r="G270" s="38">
        <f>G271</f>
        <v>0</v>
      </c>
      <c r="H270" s="38"/>
      <c r="I270" s="38"/>
    </row>
    <row r="271" spans="1:11" s="22" customFormat="1" ht="26.25" hidden="1" x14ac:dyDescent="0.25">
      <c r="A271" s="59" t="s">
        <v>130</v>
      </c>
      <c r="B271" s="30" t="s">
        <v>119</v>
      </c>
      <c r="C271" s="41">
        <v>4</v>
      </c>
      <c r="D271" s="41">
        <v>1</v>
      </c>
      <c r="E271" s="30" t="s">
        <v>304</v>
      </c>
      <c r="F271" s="30" t="s">
        <v>131</v>
      </c>
      <c r="G271" s="38"/>
      <c r="H271" s="38"/>
      <c r="I271" s="38"/>
    </row>
    <row r="272" spans="1:11" s="52" customFormat="1" ht="51" x14ac:dyDescent="0.2">
      <c r="A272" s="39" t="s">
        <v>210</v>
      </c>
      <c r="B272" s="30" t="s">
        <v>119</v>
      </c>
      <c r="C272" s="30" t="s">
        <v>140</v>
      </c>
      <c r="D272" s="30" t="s">
        <v>121</v>
      </c>
      <c r="E272" s="30" t="s">
        <v>304</v>
      </c>
      <c r="F272" s="30" t="s">
        <v>211</v>
      </c>
      <c r="G272" s="38">
        <f>G273</f>
        <v>1761428.78</v>
      </c>
      <c r="H272" s="38"/>
      <c r="I272" s="38"/>
      <c r="J272" s="58"/>
      <c r="K272" s="58"/>
    </row>
    <row r="273" spans="1:11" s="52" customFormat="1" ht="12.75" x14ac:dyDescent="0.2">
      <c r="A273" s="37" t="s">
        <v>212</v>
      </c>
      <c r="B273" s="30" t="s">
        <v>119</v>
      </c>
      <c r="C273" s="30" t="s">
        <v>140</v>
      </c>
      <c r="D273" s="30" t="s">
        <v>121</v>
      </c>
      <c r="E273" s="30" t="s">
        <v>304</v>
      </c>
      <c r="F273" s="30" t="s">
        <v>213</v>
      </c>
      <c r="G273" s="38">
        <v>1761428.78</v>
      </c>
      <c r="H273" s="38"/>
      <c r="I273" s="38"/>
      <c r="J273" s="58"/>
      <c r="K273" s="58"/>
    </row>
    <row r="274" spans="1:11" s="52" customFormat="1" ht="17.25" hidden="1" customHeight="1" x14ac:dyDescent="0.2">
      <c r="A274" s="37" t="s">
        <v>192</v>
      </c>
      <c r="B274" s="57" t="s">
        <v>119</v>
      </c>
      <c r="C274" s="30" t="s">
        <v>140</v>
      </c>
      <c r="D274" s="30" t="s">
        <v>121</v>
      </c>
      <c r="E274" s="30" t="s">
        <v>215</v>
      </c>
      <c r="F274" s="43" t="s">
        <v>149</v>
      </c>
      <c r="G274" s="47">
        <f>G277+G275</f>
        <v>0</v>
      </c>
      <c r="H274" s="85"/>
      <c r="I274" s="86"/>
    </row>
    <row r="275" spans="1:11" s="22" customFormat="1" ht="63.75" hidden="1" x14ac:dyDescent="0.25">
      <c r="A275" s="37" t="s">
        <v>128</v>
      </c>
      <c r="B275" s="30" t="s">
        <v>119</v>
      </c>
      <c r="C275" s="41">
        <v>4</v>
      </c>
      <c r="D275" s="41">
        <v>1</v>
      </c>
      <c r="E275" s="30" t="s">
        <v>215</v>
      </c>
      <c r="F275" s="30" t="s">
        <v>129</v>
      </c>
      <c r="G275" s="38">
        <f>G276</f>
        <v>0</v>
      </c>
      <c r="H275" s="38"/>
      <c r="I275" s="38"/>
    </row>
    <row r="276" spans="1:11" s="22" customFormat="1" ht="26.25" hidden="1" x14ac:dyDescent="0.25">
      <c r="A276" s="59" t="s">
        <v>130</v>
      </c>
      <c r="B276" s="30" t="s">
        <v>119</v>
      </c>
      <c r="C276" s="41">
        <v>4</v>
      </c>
      <c r="D276" s="41">
        <v>1</v>
      </c>
      <c r="E276" s="30" t="s">
        <v>215</v>
      </c>
      <c r="F276" s="30" t="s">
        <v>131</v>
      </c>
      <c r="G276" s="38"/>
      <c r="H276" s="38"/>
      <c r="I276" s="38"/>
    </row>
    <row r="277" spans="1:11" s="52" customFormat="1" ht="51" hidden="1" x14ac:dyDescent="0.2">
      <c r="A277" s="39" t="s">
        <v>210</v>
      </c>
      <c r="B277" s="30" t="s">
        <v>119</v>
      </c>
      <c r="C277" s="30" t="s">
        <v>140</v>
      </c>
      <c r="D277" s="30" t="s">
        <v>121</v>
      </c>
      <c r="E277" s="30" t="s">
        <v>215</v>
      </c>
      <c r="F277" s="30" t="s">
        <v>211</v>
      </c>
      <c r="G277" s="38">
        <f>G278</f>
        <v>0</v>
      </c>
      <c r="H277" s="38"/>
      <c r="I277" s="38"/>
      <c r="J277" s="58"/>
      <c r="K277" s="58"/>
    </row>
    <row r="278" spans="1:11" s="52" customFormat="1" ht="12.75" hidden="1" x14ac:dyDescent="0.2">
      <c r="A278" s="37" t="s">
        <v>212</v>
      </c>
      <c r="B278" s="30" t="s">
        <v>119</v>
      </c>
      <c r="C278" s="30" t="s">
        <v>140</v>
      </c>
      <c r="D278" s="30" t="s">
        <v>121</v>
      </c>
      <c r="E278" s="30" t="s">
        <v>215</v>
      </c>
      <c r="F278" s="30" t="s">
        <v>213</v>
      </c>
      <c r="G278" s="38"/>
      <c r="H278" s="38"/>
      <c r="I278" s="38"/>
      <c r="J278" s="58"/>
      <c r="K278" s="58"/>
    </row>
    <row r="279" spans="1:11" s="22" customFormat="1" ht="63.75" hidden="1" x14ac:dyDescent="0.25">
      <c r="A279" s="39" t="s">
        <v>305</v>
      </c>
      <c r="B279" s="30" t="s">
        <v>119</v>
      </c>
      <c r="C279" s="30" t="s">
        <v>140</v>
      </c>
      <c r="D279" s="30" t="s">
        <v>121</v>
      </c>
      <c r="E279" s="30" t="s">
        <v>288</v>
      </c>
      <c r="F279" s="30"/>
      <c r="G279" s="38">
        <f>G280</f>
        <v>0</v>
      </c>
      <c r="H279" s="38"/>
      <c r="I279" s="38"/>
    </row>
    <row r="280" spans="1:11" s="52" customFormat="1" ht="51" hidden="1" x14ac:dyDescent="0.2">
      <c r="A280" s="39" t="s">
        <v>210</v>
      </c>
      <c r="B280" s="30" t="s">
        <v>119</v>
      </c>
      <c r="C280" s="30" t="s">
        <v>140</v>
      </c>
      <c r="D280" s="30" t="s">
        <v>121</v>
      </c>
      <c r="E280" s="30" t="s">
        <v>288</v>
      </c>
      <c r="F280" s="30" t="s">
        <v>211</v>
      </c>
      <c r="G280" s="38">
        <f>G281</f>
        <v>0</v>
      </c>
      <c r="H280" s="38"/>
      <c r="I280" s="38"/>
      <c r="J280" s="58"/>
      <c r="K280" s="58"/>
    </row>
    <row r="281" spans="1:11" s="52" customFormat="1" ht="12.75" hidden="1" x14ac:dyDescent="0.2">
      <c r="A281" s="37" t="s">
        <v>212</v>
      </c>
      <c r="B281" s="30" t="s">
        <v>119</v>
      </c>
      <c r="C281" s="30" t="s">
        <v>140</v>
      </c>
      <c r="D281" s="30" t="s">
        <v>121</v>
      </c>
      <c r="E281" s="30" t="s">
        <v>288</v>
      </c>
      <c r="F281" s="30" t="s">
        <v>213</v>
      </c>
      <c r="G281" s="38"/>
      <c r="H281" s="38"/>
      <c r="I281" s="38"/>
      <c r="J281" s="58"/>
      <c r="K281" s="58"/>
    </row>
    <row r="282" spans="1:11" s="22" customFormat="1" ht="51" hidden="1" x14ac:dyDescent="0.25">
      <c r="A282" s="39" t="s">
        <v>306</v>
      </c>
      <c r="B282" s="57" t="s">
        <v>119</v>
      </c>
      <c r="C282" s="30" t="s">
        <v>140</v>
      </c>
      <c r="D282" s="30" t="s">
        <v>121</v>
      </c>
      <c r="E282" s="42">
        <v>1800000000</v>
      </c>
      <c r="F282" s="43" t="s">
        <v>149</v>
      </c>
      <c r="G282" s="47">
        <f>G283</f>
        <v>0</v>
      </c>
      <c r="H282" s="49"/>
      <c r="I282" s="50" t="s">
        <v>149</v>
      </c>
    </row>
    <row r="283" spans="1:11" s="22" customFormat="1" ht="25.5" hidden="1" x14ac:dyDescent="0.25">
      <c r="A283" s="39" t="s">
        <v>307</v>
      </c>
      <c r="B283" s="57" t="s">
        <v>119</v>
      </c>
      <c r="C283" s="30" t="s">
        <v>140</v>
      </c>
      <c r="D283" s="30" t="s">
        <v>121</v>
      </c>
      <c r="E283" s="42">
        <v>1800100000</v>
      </c>
      <c r="F283" s="43"/>
      <c r="G283" s="47">
        <f>G287</f>
        <v>0</v>
      </c>
      <c r="H283" s="49"/>
      <c r="I283" s="50"/>
    </row>
    <row r="284" spans="1:11" s="22" customFormat="1" ht="89.25" hidden="1" x14ac:dyDescent="0.25">
      <c r="A284" s="39" t="s">
        <v>308</v>
      </c>
      <c r="B284" s="57" t="s">
        <v>119</v>
      </c>
      <c r="C284" s="30" t="s">
        <v>140</v>
      </c>
      <c r="D284" s="30" t="s">
        <v>121</v>
      </c>
      <c r="E284" s="42">
        <v>1800182390</v>
      </c>
      <c r="F284" s="43"/>
      <c r="G284" s="47">
        <f>G285</f>
        <v>0</v>
      </c>
      <c r="H284" s="49"/>
      <c r="I284" s="50"/>
    </row>
    <row r="285" spans="1:11" s="22" customFormat="1" hidden="1" x14ac:dyDescent="0.25">
      <c r="A285" s="39" t="s">
        <v>220</v>
      </c>
      <c r="B285" s="30" t="s">
        <v>119</v>
      </c>
      <c r="C285" s="30" t="s">
        <v>140</v>
      </c>
      <c r="D285" s="30" t="s">
        <v>121</v>
      </c>
      <c r="E285" s="42">
        <v>1800182390</v>
      </c>
      <c r="F285" s="30" t="s">
        <v>221</v>
      </c>
      <c r="G285" s="38">
        <f>G286</f>
        <v>0</v>
      </c>
      <c r="H285" s="38"/>
      <c r="I285" s="38"/>
    </row>
    <row r="286" spans="1:11" s="22" customFormat="1" hidden="1" x14ac:dyDescent="0.25">
      <c r="A286" s="39" t="s">
        <v>222</v>
      </c>
      <c r="B286" s="40">
        <v>650</v>
      </c>
      <c r="C286" s="30" t="s">
        <v>140</v>
      </c>
      <c r="D286" s="30" t="s">
        <v>121</v>
      </c>
      <c r="E286" s="42">
        <v>1800182390</v>
      </c>
      <c r="F286" s="43">
        <v>540</v>
      </c>
      <c r="G286" s="47"/>
      <c r="H286" s="44"/>
      <c r="I286" s="44"/>
      <c r="K286" s="52"/>
    </row>
    <row r="287" spans="1:11" s="22" customFormat="1" ht="51" hidden="1" x14ac:dyDescent="0.25">
      <c r="A287" s="39" t="s">
        <v>309</v>
      </c>
      <c r="B287" s="57" t="s">
        <v>119</v>
      </c>
      <c r="C287" s="30" t="s">
        <v>140</v>
      </c>
      <c r="D287" s="30" t="s">
        <v>121</v>
      </c>
      <c r="E287" s="42">
        <v>1800199990</v>
      </c>
      <c r="F287" s="43"/>
      <c r="G287" s="47">
        <f>G288</f>
        <v>0</v>
      </c>
      <c r="H287" s="49"/>
      <c r="I287" s="50"/>
    </row>
    <row r="288" spans="1:11" s="52" customFormat="1" ht="51" hidden="1" x14ac:dyDescent="0.2">
      <c r="A288" s="39" t="s">
        <v>210</v>
      </c>
      <c r="B288" s="30" t="s">
        <v>119</v>
      </c>
      <c r="C288" s="30" t="s">
        <v>140</v>
      </c>
      <c r="D288" s="30" t="s">
        <v>121</v>
      </c>
      <c r="E288" s="42">
        <v>1800199990</v>
      </c>
      <c r="F288" s="30" t="s">
        <v>211</v>
      </c>
      <c r="G288" s="38">
        <f>G289</f>
        <v>0</v>
      </c>
      <c r="H288" s="38"/>
      <c r="I288" s="38"/>
      <c r="J288" s="58"/>
      <c r="K288" s="58"/>
    </row>
    <row r="289" spans="1:11" s="52" customFormat="1" ht="12.75" hidden="1" x14ac:dyDescent="0.2">
      <c r="A289" s="37" t="s">
        <v>212</v>
      </c>
      <c r="B289" s="30" t="s">
        <v>119</v>
      </c>
      <c r="C289" s="30" t="s">
        <v>140</v>
      </c>
      <c r="D289" s="30" t="s">
        <v>121</v>
      </c>
      <c r="E289" s="42">
        <v>1800199990</v>
      </c>
      <c r="F289" s="30" t="s">
        <v>213</v>
      </c>
      <c r="G289" s="38"/>
      <c r="H289" s="38"/>
      <c r="I289" s="38"/>
      <c r="J289" s="58"/>
      <c r="K289" s="58"/>
    </row>
    <row r="290" spans="1:11" s="52" customFormat="1" ht="65.45" hidden="1" customHeight="1" x14ac:dyDescent="0.2">
      <c r="A290" s="37" t="s">
        <v>310</v>
      </c>
      <c r="B290" s="30" t="s">
        <v>119</v>
      </c>
      <c r="C290" s="30" t="s">
        <v>140</v>
      </c>
      <c r="D290" s="30" t="s">
        <v>121</v>
      </c>
      <c r="E290" s="30" t="s">
        <v>311</v>
      </c>
      <c r="F290" s="43" t="s">
        <v>149</v>
      </c>
      <c r="G290" s="47">
        <f>G291</f>
        <v>0</v>
      </c>
      <c r="H290" s="85"/>
      <c r="I290" s="86"/>
    </row>
    <row r="291" spans="1:11" s="52" customFormat="1" ht="63.75" hidden="1" x14ac:dyDescent="0.2">
      <c r="A291" s="37" t="s">
        <v>128</v>
      </c>
      <c r="B291" s="30" t="s">
        <v>119</v>
      </c>
      <c r="C291" s="30" t="s">
        <v>140</v>
      </c>
      <c r="D291" s="30" t="s">
        <v>121</v>
      </c>
      <c r="E291" s="30" t="s">
        <v>311</v>
      </c>
      <c r="F291" s="30" t="s">
        <v>129</v>
      </c>
      <c r="G291" s="38">
        <f>G292</f>
        <v>0</v>
      </c>
      <c r="H291" s="38"/>
      <c r="I291" s="38"/>
      <c r="J291" s="58"/>
      <c r="K291" s="58"/>
    </row>
    <row r="292" spans="1:11" s="52" customFormat="1" ht="25.5" hidden="1" x14ac:dyDescent="0.2">
      <c r="A292" s="59" t="s">
        <v>130</v>
      </c>
      <c r="B292" s="30" t="s">
        <v>119</v>
      </c>
      <c r="C292" s="30" t="s">
        <v>140</v>
      </c>
      <c r="D292" s="30" t="s">
        <v>121</v>
      </c>
      <c r="E292" s="30" t="s">
        <v>311</v>
      </c>
      <c r="F292" s="30" t="s">
        <v>131</v>
      </c>
      <c r="G292" s="38"/>
      <c r="H292" s="38"/>
      <c r="I292" s="38"/>
      <c r="J292" s="58"/>
      <c r="K292" s="58"/>
    </row>
    <row r="293" spans="1:11" s="22" customFormat="1" ht="51" hidden="1" x14ac:dyDescent="0.25">
      <c r="A293" s="39" t="s">
        <v>312</v>
      </c>
      <c r="B293" s="40">
        <v>650</v>
      </c>
      <c r="C293" s="41">
        <v>4</v>
      </c>
      <c r="D293" s="41">
        <v>1</v>
      </c>
      <c r="E293" s="30" t="s">
        <v>313</v>
      </c>
      <c r="F293" s="43" t="s">
        <v>149</v>
      </c>
      <c r="G293" s="47">
        <f>G295+G297</f>
        <v>0</v>
      </c>
      <c r="H293" s="85"/>
      <c r="I293" s="86"/>
    </row>
    <row r="294" spans="1:11" s="22" customFormat="1" ht="63.75" hidden="1" x14ac:dyDescent="0.25">
      <c r="A294" s="37" t="s">
        <v>128</v>
      </c>
      <c r="B294" s="30" t="s">
        <v>119</v>
      </c>
      <c r="C294" s="41">
        <v>4</v>
      </c>
      <c r="D294" s="41">
        <v>1</v>
      </c>
      <c r="E294" s="30" t="s">
        <v>313</v>
      </c>
      <c r="F294" s="30" t="s">
        <v>129</v>
      </c>
      <c r="G294" s="38">
        <f>G295</f>
        <v>0</v>
      </c>
      <c r="H294" s="38"/>
      <c r="I294" s="38"/>
    </row>
    <row r="295" spans="1:11" s="22" customFormat="1" ht="26.25" hidden="1" x14ac:dyDescent="0.25">
      <c r="A295" s="59" t="s">
        <v>130</v>
      </c>
      <c r="B295" s="30" t="s">
        <v>119</v>
      </c>
      <c r="C295" s="41">
        <v>4</v>
      </c>
      <c r="D295" s="41">
        <v>1</v>
      </c>
      <c r="E295" s="30" t="s">
        <v>313</v>
      </c>
      <c r="F295" s="30" t="s">
        <v>131</v>
      </c>
      <c r="G295" s="38"/>
      <c r="H295" s="38"/>
      <c r="I295" s="38"/>
    </row>
    <row r="296" spans="1:11" s="22" customFormat="1" hidden="1" x14ac:dyDescent="0.25">
      <c r="A296" s="87" t="s">
        <v>314</v>
      </c>
      <c r="B296" s="57" t="s">
        <v>119</v>
      </c>
      <c r="C296" s="57" t="s">
        <v>140</v>
      </c>
      <c r="D296" s="57" t="s">
        <v>121</v>
      </c>
      <c r="E296" s="30" t="s">
        <v>313</v>
      </c>
      <c r="F296" s="30" t="s">
        <v>133</v>
      </c>
      <c r="G296" s="88"/>
      <c r="H296" s="38"/>
      <c r="I296" s="38"/>
    </row>
    <row r="297" spans="1:11" s="22" customFormat="1" ht="51" hidden="1" x14ac:dyDescent="0.25">
      <c r="A297" s="39" t="s">
        <v>210</v>
      </c>
      <c r="B297" s="30" t="s">
        <v>119</v>
      </c>
      <c r="C297" s="30" t="s">
        <v>140</v>
      </c>
      <c r="D297" s="30" t="s">
        <v>121</v>
      </c>
      <c r="E297" s="30" t="s">
        <v>313</v>
      </c>
      <c r="F297" s="43">
        <v>600</v>
      </c>
      <c r="G297" s="38">
        <f>G298</f>
        <v>0</v>
      </c>
      <c r="H297" s="38"/>
      <c r="I297" s="38"/>
    </row>
    <row r="298" spans="1:11" s="22" customFormat="1" hidden="1" x14ac:dyDescent="0.25">
      <c r="A298" s="37" t="s">
        <v>212</v>
      </c>
      <c r="B298" s="40">
        <v>650</v>
      </c>
      <c r="C298" s="30" t="s">
        <v>140</v>
      </c>
      <c r="D298" s="30" t="s">
        <v>121</v>
      </c>
      <c r="E298" s="30" t="s">
        <v>313</v>
      </c>
      <c r="F298" s="30" t="s">
        <v>213</v>
      </c>
      <c r="G298" s="47">
        <f>G299</f>
        <v>0</v>
      </c>
      <c r="H298" s="44"/>
      <c r="I298" s="44"/>
    </row>
    <row r="299" spans="1:11" s="22" customFormat="1" hidden="1" x14ac:dyDescent="0.25">
      <c r="A299" s="37" t="s">
        <v>218</v>
      </c>
      <c r="B299" s="30" t="s">
        <v>119</v>
      </c>
      <c r="C299" s="30" t="s">
        <v>140</v>
      </c>
      <c r="D299" s="30" t="s">
        <v>121</v>
      </c>
      <c r="E299" s="30" t="s">
        <v>313</v>
      </c>
      <c r="F299" s="30" t="s">
        <v>219</v>
      </c>
      <c r="G299" s="38"/>
      <c r="H299" s="38"/>
      <c r="I299" s="38"/>
    </row>
    <row r="300" spans="1:11" s="52" customFormat="1" ht="38.25" hidden="1" x14ac:dyDescent="0.2">
      <c r="A300" s="56" t="s">
        <v>315</v>
      </c>
      <c r="B300" s="57" t="s">
        <v>119</v>
      </c>
      <c r="C300" s="30" t="s">
        <v>140</v>
      </c>
      <c r="D300" s="30" t="s">
        <v>121</v>
      </c>
      <c r="E300" s="30" t="s">
        <v>316</v>
      </c>
      <c r="F300" s="43" t="s">
        <v>149</v>
      </c>
      <c r="G300" s="47">
        <f>G303</f>
        <v>0</v>
      </c>
      <c r="H300" s="85"/>
      <c r="I300" s="86"/>
    </row>
    <row r="301" spans="1:11" s="52" customFormat="1" ht="25.5" hidden="1" x14ac:dyDescent="0.2">
      <c r="A301" s="37" t="s">
        <v>317</v>
      </c>
      <c r="B301" s="30" t="s">
        <v>119</v>
      </c>
      <c r="C301" s="30" t="s">
        <v>140</v>
      </c>
      <c r="D301" s="30" t="s">
        <v>121</v>
      </c>
      <c r="E301" s="30" t="s">
        <v>318</v>
      </c>
      <c r="F301" s="30" t="s">
        <v>129</v>
      </c>
      <c r="G301" s="38">
        <f>G302</f>
        <v>0</v>
      </c>
      <c r="H301" s="38"/>
      <c r="I301" s="38"/>
      <c r="J301" s="58"/>
      <c r="K301" s="58"/>
    </row>
    <row r="302" spans="1:11" s="52" customFormat="1" ht="25.5" hidden="1" x14ac:dyDescent="0.2">
      <c r="A302" s="59" t="s">
        <v>130</v>
      </c>
      <c r="B302" s="30" t="s">
        <v>119</v>
      </c>
      <c r="C302" s="30" t="s">
        <v>140</v>
      </c>
      <c r="D302" s="30" t="s">
        <v>121</v>
      </c>
      <c r="E302" s="30" t="s">
        <v>318</v>
      </c>
      <c r="F302" s="30" t="s">
        <v>131</v>
      </c>
      <c r="G302" s="38"/>
      <c r="H302" s="38"/>
      <c r="I302" s="38"/>
      <c r="J302" s="58"/>
      <c r="K302" s="58"/>
    </row>
    <row r="303" spans="1:11" s="52" customFormat="1" ht="25.5" hidden="1" x14ac:dyDescent="0.2">
      <c r="A303" s="37" t="s">
        <v>317</v>
      </c>
      <c r="B303" s="30" t="s">
        <v>119</v>
      </c>
      <c r="C303" s="30" t="s">
        <v>140</v>
      </c>
      <c r="D303" s="30" t="s">
        <v>121</v>
      </c>
      <c r="E303" s="30" t="s">
        <v>319</v>
      </c>
      <c r="F303" s="30"/>
      <c r="G303" s="38">
        <f>G308+G305</f>
        <v>0</v>
      </c>
      <c r="H303" s="38"/>
      <c r="I303" s="38"/>
      <c r="J303" s="58"/>
      <c r="K303" s="58"/>
    </row>
    <row r="304" spans="1:11" s="52" customFormat="1" ht="25.5" hidden="1" x14ac:dyDescent="0.2">
      <c r="A304" s="39" t="s">
        <v>320</v>
      </c>
      <c r="B304" s="30" t="s">
        <v>119</v>
      </c>
      <c r="C304" s="30" t="s">
        <v>140</v>
      </c>
      <c r="D304" s="30" t="s">
        <v>121</v>
      </c>
      <c r="E304" s="30" t="s">
        <v>313</v>
      </c>
      <c r="F304" s="30"/>
      <c r="G304" s="38">
        <f>G305</f>
        <v>0</v>
      </c>
      <c r="H304" s="38"/>
      <c r="I304" s="38"/>
      <c r="J304" s="58"/>
      <c r="K304" s="58"/>
    </row>
    <row r="305" spans="1:11" s="52" customFormat="1" ht="51" hidden="1" x14ac:dyDescent="0.2">
      <c r="A305" s="39" t="s">
        <v>210</v>
      </c>
      <c r="B305" s="30" t="s">
        <v>119</v>
      </c>
      <c r="C305" s="30" t="s">
        <v>140</v>
      </c>
      <c r="D305" s="30" t="s">
        <v>121</v>
      </c>
      <c r="E305" s="30" t="s">
        <v>313</v>
      </c>
      <c r="F305" s="30" t="s">
        <v>211</v>
      </c>
      <c r="G305" s="38">
        <f>G306</f>
        <v>0</v>
      </c>
      <c r="H305" s="38"/>
      <c r="I305" s="38"/>
      <c r="J305" s="58"/>
      <c r="K305" s="58"/>
    </row>
    <row r="306" spans="1:11" s="52" customFormat="1" ht="12.75" hidden="1" x14ac:dyDescent="0.2">
      <c r="A306" s="37" t="s">
        <v>212</v>
      </c>
      <c r="B306" s="30" t="s">
        <v>119</v>
      </c>
      <c r="C306" s="30" t="s">
        <v>140</v>
      </c>
      <c r="D306" s="30" t="s">
        <v>121</v>
      </c>
      <c r="E306" s="30" t="s">
        <v>313</v>
      </c>
      <c r="F306" s="30" t="s">
        <v>213</v>
      </c>
      <c r="G306" s="38"/>
      <c r="H306" s="38"/>
      <c r="I306" s="38"/>
      <c r="J306" s="58"/>
      <c r="K306" s="58"/>
    </row>
    <row r="307" spans="1:11" s="52" customFormat="1" ht="12.75" hidden="1" x14ac:dyDescent="0.2">
      <c r="A307" s="39" t="s">
        <v>192</v>
      </c>
      <c r="B307" s="30" t="s">
        <v>119</v>
      </c>
      <c r="C307" s="30" t="s">
        <v>140</v>
      </c>
      <c r="D307" s="30" t="s">
        <v>121</v>
      </c>
      <c r="E307" s="30" t="s">
        <v>318</v>
      </c>
      <c r="F307" s="30"/>
      <c r="G307" s="38">
        <f>G308</f>
        <v>0</v>
      </c>
      <c r="H307" s="38"/>
      <c r="I307" s="38"/>
      <c r="J307" s="58"/>
      <c r="K307" s="58"/>
    </row>
    <row r="308" spans="1:11" s="52" customFormat="1" ht="51" hidden="1" x14ac:dyDescent="0.2">
      <c r="A308" s="39" t="s">
        <v>210</v>
      </c>
      <c r="B308" s="30" t="s">
        <v>119</v>
      </c>
      <c r="C308" s="30" t="s">
        <v>140</v>
      </c>
      <c r="D308" s="30" t="s">
        <v>121</v>
      </c>
      <c r="E308" s="30" t="s">
        <v>318</v>
      </c>
      <c r="F308" s="30" t="s">
        <v>211</v>
      </c>
      <c r="G308" s="38">
        <f>G309</f>
        <v>0</v>
      </c>
      <c r="H308" s="38"/>
      <c r="I308" s="38"/>
      <c r="J308" s="58"/>
      <c r="K308" s="58"/>
    </row>
    <row r="309" spans="1:11" s="52" customFormat="1" ht="12.75" hidden="1" x14ac:dyDescent="0.2">
      <c r="A309" s="37" t="s">
        <v>212</v>
      </c>
      <c r="B309" s="30" t="s">
        <v>119</v>
      </c>
      <c r="C309" s="30" t="s">
        <v>140</v>
      </c>
      <c r="D309" s="30" t="s">
        <v>121</v>
      </c>
      <c r="E309" s="30" t="s">
        <v>318</v>
      </c>
      <c r="F309" s="30" t="s">
        <v>213</v>
      </c>
      <c r="G309" s="38"/>
      <c r="H309" s="38"/>
      <c r="I309" s="38"/>
      <c r="J309" s="58"/>
      <c r="K309" s="58"/>
    </row>
    <row r="310" spans="1:11" s="52" customFormat="1" ht="12.75" hidden="1" x14ac:dyDescent="0.2">
      <c r="A310" s="87" t="s">
        <v>314</v>
      </c>
      <c r="B310" s="57" t="s">
        <v>119</v>
      </c>
      <c r="C310" s="30" t="s">
        <v>140</v>
      </c>
      <c r="D310" s="30" t="s">
        <v>121</v>
      </c>
      <c r="E310" s="30" t="s">
        <v>321</v>
      </c>
      <c r="F310" s="30" t="s">
        <v>133</v>
      </c>
      <c r="G310" s="88"/>
      <c r="H310" s="38"/>
      <c r="I310" s="38"/>
      <c r="J310" s="58"/>
      <c r="K310" s="58"/>
    </row>
    <row r="311" spans="1:11" s="22" customFormat="1" hidden="1" x14ac:dyDescent="0.25">
      <c r="A311" s="35" t="s">
        <v>322</v>
      </c>
      <c r="B311" s="36" t="s">
        <v>119</v>
      </c>
      <c r="C311" s="36" t="s">
        <v>140</v>
      </c>
      <c r="D311" s="36" t="s">
        <v>323</v>
      </c>
      <c r="E311" s="36"/>
      <c r="F311" s="36"/>
      <c r="G311" s="31">
        <f>G312</f>
        <v>0</v>
      </c>
      <c r="H311" s="31"/>
      <c r="I311" s="31"/>
    </row>
    <row r="312" spans="1:11" s="22" customFormat="1" ht="51" hidden="1" x14ac:dyDescent="0.25">
      <c r="A312" s="39" t="s">
        <v>324</v>
      </c>
      <c r="B312" s="57" t="s">
        <v>119</v>
      </c>
      <c r="C312" s="41">
        <v>4</v>
      </c>
      <c r="D312" s="41">
        <v>8</v>
      </c>
      <c r="E312" s="42">
        <v>1800000</v>
      </c>
      <c r="F312" s="36"/>
      <c r="G312" s="31">
        <f>G314</f>
        <v>0</v>
      </c>
      <c r="H312" s="31"/>
      <c r="I312" s="31"/>
    </row>
    <row r="313" spans="1:11" s="22" customFormat="1" ht="51" hidden="1" x14ac:dyDescent="0.25">
      <c r="A313" s="39" t="s">
        <v>325</v>
      </c>
      <c r="B313" s="57" t="s">
        <v>119</v>
      </c>
      <c r="C313" s="41">
        <v>4</v>
      </c>
      <c r="D313" s="41">
        <v>8</v>
      </c>
      <c r="E313" s="42">
        <v>1802127</v>
      </c>
      <c r="F313" s="36"/>
      <c r="G313" s="38">
        <f>G315</f>
        <v>0</v>
      </c>
      <c r="H313" s="31"/>
      <c r="I313" s="31"/>
    </row>
    <row r="314" spans="1:11" s="22" customFormat="1" ht="25.5" hidden="1" x14ac:dyDescent="0.25">
      <c r="A314" s="39" t="s">
        <v>164</v>
      </c>
      <c r="B314" s="30" t="s">
        <v>119</v>
      </c>
      <c r="C314" s="57" t="s">
        <v>140</v>
      </c>
      <c r="D314" s="57" t="s">
        <v>323</v>
      </c>
      <c r="E314" s="42">
        <v>1802127</v>
      </c>
      <c r="F314" s="30" t="s">
        <v>147</v>
      </c>
      <c r="G314" s="38">
        <f>G315</f>
        <v>0</v>
      </c>
      <c r="H314" s="31"/>
      <c r="I314" s="31"/>
    </row>
    <row r="315" spans="1:11" s="22" customFormat="1" ht="25.5" hidden="1" x14ac:dyDescent="0.25">
      <c r="A315" s="56" t="s">
        <v>203</v>
      </c>
      <c r="B315" s="40">
        <v>650</v>
      </c>
      <c r="C315" s="57" t="s">
        <v>140</v>
      </c>
      <c r="D315" s="57" t="s">
        <v>323</v>
      </c>
      <c r="E315" s="42">
        <v>1802127</v>
      </c>
      <c r="F315" s="30" t="s">
        <v>153</v>
      </c>
      <c r="G315" s="38"/>
      <c r="H315" s="31"/>
      <c r="I315" s="31"/>
    </row>
    <row r="316" spans="1:11" s="52" customFormat="1" ht="63.75" hidden="1" x14ac:dyDescent="0.2">
      <c r="A316" s="39" t="s">
        <v>326</v>
      </c>
      <c r="B316" s="40">
        <v>650</v>
      </c>
      <c r="C316" s="30" t="s">
        <v>140</v>
      </c>
      <c r="D316" s="30" t="s">
        <v>121</v>
      </c>
      <c r="E316" s="30" t="s">
        <v>288</v>
      </c>
      <c r="F316" s="43" t="s">
        <v>149</v>
      </c>
      <c r="G316" s="47">
        <f>G317</f>
        <v>0</v>
      </c>
      <c r="H316" s="85"/>
      <c r="I316" s="86"/>
    </row>
    <row r="317" spans="1:11" s="52" customFormat="1" ht="63.75" hidden="1" x14ac:dyDescent="0.2">
      <c r="A317" s="37" t="s">
        <v>128</v>
      </c>
      <c r="B317" s="30" t="s">
        <v>119</v>
      </c>
      <c r="C317" s="30" t="s">
        <v>140</v>
      </c>
      <c r="D317" s="30" t="s">
        <v>121</v>
      </c>
      <c r="E317" s="30" t="s">
        <v>288</v>
      </c>
      <c r="F317" s="30" t="s">
        <v>129</v>
      </c>
      <c r="G317" s="38">
        <f>G318</f>
        <v>0</v>
      </c>
      <c r="H317" s="38"/>
      <c r="I317" s="38"/>
      <c r="J317" s="58"/>
      <c r="K317" s="58"/>
    </row>
    <row r="318" spans="1:11" s="52" customFormat="1" ht="25.5" hidden="1" x14ac:dyDescent="0.2">
      <c r="A318" s="59" t="s">
        <v>130</v>
      </c>
      <c r="B318" s="30" t="s">
        <v>119</v>
      </c>
      <c r="C318" s="30" t="s">
        <v>140</v>
      </c>
      <c r="D318" s="30" t="s">
        <v>121</v>
      </c>
      <c r="E318" s="30" t="s">
        <v>288</v>
      </c>
      <c r="F318" s="30" t="s">
        <v>131</v>
      </c>
      <c r="G318" s="38"/>
      <c r="H318" s="38"/>
      <c r="I318" s="38"/>
      <c r="J318" s="58"/>
      <c r="K318" s="58"/>
    </row>
    <row r="319" spans="1:11" s="52" customFormat="1" ht="38.25" hidden="1" x14ac:dyDescent="0.2">
      <c r="A319" s="37" t="s">
        <v>327</v>
      </c>
      <c r="B319" s="40">
        <v>650</v>
      </c>
      <c r="C319" s="30" t="s">
        <v>140</v>
      </c>
      <c r="D319" s="30" t="s">
        <v>121</v>
      </c>
      <c r="E319" s="30" t="s">
        <v>318</v>
      </c>
      <c r="F319" s="43" t="s">
        <v>149</v>
      </c>
      <c r="G319" s="47">
        <f>G320</f>
        <v>0</v>
      </c>
      <c r="H319" s="85"/>
      <c r="I319" s="86"/>
    </row>
    <row r="320" spans="1:11" s="52" customFormat="1" ht="63.75" hidden="1" x14ac:dyDescent="0.2">
      <c r="A320" s="37" t="s">
        <v>128</v>
      </c>
      <c r="B320" s="30" t="s">
        <v>119</v>
      </c>
      <c r="C320" s="30" t="s">
        <v>140</v>
      </c>
      <c r="D320" s="30" t="s">
        <v>121</v>
      </c>
      <c r="E320" s="30" t="s">
        <v>318</v>
      </c>
      <c r="F320" s="30" t="s">
        <v>129</v>
      </c>
      <c r="G320" s="38">
        <f>G321</f>
        <v>0</v>
      </c>
      <c r="H320" s="38"/>
      <c r="I320" s="38"/>
      <c r="J320" s="58"/>
      <c r="K320" s="58"/>
    </row>
    <row r="321" spans="1:11" s="52" customFormat="1" ht="25.5" hidden="1" x14ac:dyDescent="0.2">
      <c r="A321" s="59" t="s">
        <v>130</v>
      </c>
      <c r="B321" s="30" t="s">
        <v>119</v>
      </c>
      <c r="C321" s="30" t="s">
        <v>140</v>
      </c>
      <c r="D321" s="30" t="s">
        <v>121</v>
      </c>
      <c r="E321" s="30" t="s">
        <v>318</v>
      </c>
      <c r="F321" s="30" t="s">
        <v>131</v>
      </c>
      <c r="G321" s="38"/>
      <c r="H321" s="38"/>
      <c r="I321" s="38"/>
      <c r="J321" s="58"/>
      <c r="K321" s="58"/>
    </row>
    <row r="322" spans="1:11" s="22" customFormat="1" x14ac:dyDescent="0.25">
      <c r="A322" s="53" t="s">
        <v>247</v>
      </c>
      <c r="B322" s="30" t="s">
        <v>119</v>
      </c>
      <c r="C322" s="30" t="s">
        <v>140</v>
      </c>
      <c r="D322" s="30" t="s">
        <v>121</v>
      </c>
      <c r="E322" s="30" t="s">
        <v>248</v>
      </c>
      <c r="F322" s="43"/>
      <c r="G322" s="47">
        <f>G326+G323</f>
        <v>784067.22</v>
      </c>
      <c r="H322" s="44"/>
      <c r="I322" s="44"/>
    </row>
    <row r="323" spans="1:11" s="52" customFormat="1" ht="25.5" x14ac:dyDescent="0.2">
      <c r="A323" s="39" t="s">
        <v>320</v>
      </c>
      <c r="B323" s="30" t="s">
        <v>119</v>
      </c>
      <c r="C323" s="30" t="s">
        <v>140</v>
      </c>
      <c r="D323" s="30" t="s">
        <v>121</v>
      </c>
      <c r="E323" s="30" t="s">
        <v>328</v>
      </c>
      <c r="F323" s="30"/>
      <c r="G323" s="38">
        <f>G324</f>
        <v>784067.22</v>
      </c>
      <c r="H323" s="38"/>
      <c r="I323" s="38"/>
      <c r="J323" s="58"/>
      <c r="K323" s="58"/>
    </row>
    <row r="324" spans="1:11" s="52" customFormat="1" ht="51" x14ac:dyDescent="0.2">
      <c r="A324" s="39" t="s">
        <v>210</v>
      </c>
      <c r="B324" s="30" t="s">
        <v>119</v>
      </c>
      <c r="C324" s="30" t="s">
        <v>140</v>
      </c>
      <c r="D324" s="30" t="s">
        <v>121</v>
      </c>
      <c r="E324" s="30" t="s">
        <v>328</v>
      </c>
      <c r="F324" s="30" t="s">
        <v>211</v>
      </c>
      <c r="G324" s="38">
        <f>G325</f>
        <v>784067.22</v>
      </c>
      <c r="H324" s="38"/>
      <c r="I324" s="38"/>
      <c r="J324" s="58"/>
      <c r="K324" s="58"/>
    </row>
    <row r="325" spans="1:11" s="52" customFormat="1" ht="12.75" x14ac:dyDescent="0.2">
      <c r="A325" s="37" t="s">
        <v>212</v>
      </c>
      <c r="B325" s="30" t="s">
        <v>119</v>
      </c>
      <c r="C325" s="30" t="s">
        <v>140</v>
      </c>
      <c r="D325" s="30" t="s">
        <v>121</v>
      </c>
      <c r="E325" s="30" t="s">
        <v>328</v>
      </c>
      <c r="F325" s="30" t="s">
        <v>213</v>
      </c>
      <c r="G325" s="38">
        <v>784067.22</v>
      </c>
      <c r="H325" s="38"/>
      <c r="I325" s="38"/>
      <c r="J325" s="58"/>
      <c r="K325" s="58"/>
    </row>
    <row r="326" spans="1:11" s="22" customFormat="1" ht="26.25" hidden="1" x14ac:dyDescent="0.25">
      <c r="A326" s="55" t="s">
        <v>249</v>
      </c>
      <c r="B326" s="40"/>
      <c r="C326" s="30" t="s">
        <v>140</v>
      </c>
      <c r="D326" s="30" t="s">
        <v>121</v>
      </c>
      <c r="E326" s="30" t="s">
        <v>250</v>
      </c>
      <c r="F326" s="43"/>
      <c r="G326" s="47">
        <f>G327</f>
        <v>0</v>
      </c>
      <c r="H326" s="44"/>
      <c r="I326" s="44"/>
    </row>
    <row r="327" spans="1:11" s="22" customFormat="1" hidden="1" x14ac:dyDescent="0.25">
      <c r="A327" s="39" t="s">
        <v>192</v>
      </c>
      <c r="B327" s="40"/>
      <c r="C327" s="30" t="s">
        <v>140</v>
      </c>
      <c r="D327" s="30" t="s">
        <v>121</v>
      </c>
      <c r="E327" s="30" t="s">
        <v>251</v>
      </c>
      <c r="F327" s="43"/>
      <c r="G327" s="47">
        <f>G328</f>
        <v>0</v>
      </c>
      <c r="H327" s="44"/>
      <c r="I327" s="44"/>
    </row>
    <row r="328" spans="1:11" s="22" customFormat="1" ht="51" hidden="1" x14ac:dyDescent="0.25">
      <c r="A328" s="39" t="s">
        <v>210</v>
      </c>
      <c r="B328" s="40"/>
      <c r="C328" s="30" t="s">
        <v>140</v>
      </c>
      <c r="D328" s="30" t="s">
        <v>121</v>
      </c>
      <c r="E328" s="30" t="s">
        <v>251</v>
      </c>
      <c r="F328" s="30" t="s">
        <v>211</v>
      </c>
      <c r="G328" s="47">
        <f>G329</f>
        <v>0</v>
      </c>
      <c r="H328" s="44"/>
      <c r="I328" s="44"/>
    </row>
    <row r="329" spans="1:11" s="22" customFormat="1" hidden="1" x14ac:dyDescent="0.25">
      <c r="A329" s="37" t="s">
        <v>212</v>
      </c>
      <c r="B329" s="40"/>
      <c r="C329" s="30" t="s">
        <v>140</v>
      </c>
      <c r="D329" s="30" t="s">
        <v>121</v>
      </c>
      <c r="E329" s="30" t="s">
        <v>251</v>
      </c>
      <c r="F329" s="30" t="s">
        <v>213</v>
      </c>
      <c r="G329" s="47"/>
      <c r="H329" s="44"/>
      <c r="I329" s="44"/>
    </row>
    <row r="330" spans="1:11" s="22" customFormat="1" x14ac:dyDescent="0.25">
      <c r="A330" s="35" t="s">
        <v>329</v>
      </c>
      <c r="B330" s="36" t="s">
        <v>119</v>
      </c>
      <c r="C330" s="36" t="s">
        <v>140</v>
      </c>
      <c r="D330" s="36" t="s">
        <v>330</v>
      </c>
      <c r="E330" s="36"/>
      <c r="F330" s="36"/>
      <c r="G330" s="31">
        <f>G331</f>
        <v>143258.26999999999</v>
      </c>
      <c r="H330" s="31">
        <f>H331</f>
        <v>43258.27</v>
      </c>
      <c r="I330" s="31"/>
    </row>
    <row r="331" spans="1:11" s="22" customFormat="1" x14ac:dyDescent="0.25">
      <c r="A331" s="53" t="s">
        <v>247</v>
      </c>
      <c r="B331" s="40"/>
      <c r="C331" s="30" t="s">
        <v>140</v>
      </c>
      <c r="D331" s="30" t="s">
        <v>330</v>
      </c>
      <c r="E331" s="30" t="s">
        <v>248</v>
      </c>
      <c r="F331" s="43" t="s">
        <v>149</v>
      </c>
      <c r="G331" s="47">
        <f>G332</f>
        <v>143258.26999999999</v>
      </c>
      <c r="H331" s="47">
        <f>H332</f>
        <v>43258.27</v>
      </c>
      <c r="I331" s="50" t="s">
        <v>149</v>
      </c>
    </row>
    <row r="332" spans="1:11" s="22" customFormat="1" ht="26.25" x14ac:dyDescent="0.25">
      <c r="A332" s="55" t="s">
        <v>249</v>
      </c>
      <c r="B332" s="40"/>
      <c r="C332" s="30" t="s">
        <v>140</v>
      </c>
      <c r="D332" s="30" t="s">
        <v>330</v>
      </c>
      <c r="E332" s="30" t="s">
        <v>250</v>
      </c>
      <c r="F332" s="43"/>
      <c r="G332" s="47">
        <f>G336+G339+G342+G345</f>
        <v>143258.26999999999</v>
      </c>
      <c r="H332" s="47">
        <f>H336+H339+H342</f>
        <v>43258.27</v>
      </c>
      <c r="I332" s="50"/>
    </row>
    <row r="333" spans="1:11" s="22" customFormat="1" ht="89.25" hidden="1" x14ac:dyDescent="0.25">
      <c r="A333" s="39" t="s">
        <v>308</v>
      </c>
      <c r="B333" s="57" t="s">
        <v>119</v>
      </c>
      <c r="C333" s="30" t="s">
        <v>140</v>
      </c>
      <c r="D333" s="30" t="s">
        <v>330</v>
      </c>
      <c r="E333" s="42">
        <v>1800182390</v>
      </c>
      <c r="F333" s="43"/>
      <c r="G333" s="47">
        <f>G334</f>
        <v>0</v>
      </c>
      <c r="H333" s="47">
        <f>H334</f>
        <v>0</v>
      </c>
      <c r="I333" s="50"/>
    </row>
    <row r="334" spans="1:11" s="22" customFormat="1" hidden="1" x14ac:dyDescent="0.25">
      <c r="A334" s="39" t="s">
        <v>220</v>
      </c>
      <c r="B334" s="30" t="s">
        <v>119</v>
      </c>
      <c r="C334" s="30" t="s">
        <v>140</v>
      </c>
      <c r="D334" s="30" t="s">
        <v>330</v>
      </c>
      <c r="E334" s="42">
        <v>1800182390</v>
      </c>
      <c r="F334" s="30" t="s">
        <v>221</v>
      </c>
      <c r="G334" s="38">
        <f>G335</f>
        <v>0</v>
      </c>
      <c r="H334" s="38">
        <f>H335</f>
        <v>0</v>
      </c>
      <c r="I334" s="38"/>
    </row>
    <row r="335" spans="1:11" s="22" customFormat="1" hidden="1" x14ac:dyDescent="0.25">
      <c r="A335" s="39" t="s">
        <v>222</v>
      </c>
      <c r="B335" s="40">
        <v>650</v>
      </c>
      <c r="C335" s="30" t="s">
        <v>140</v>
      </c>
      <c r="D335" s="30" t="s">
        <v>330</v>
      </c>
      <c r="E335" s="42">
        <v>1800182390</v>
      </c>
      <c r="F335" s="43">
        <v>540</v>
      </c>
      <c r="G335" s="47"/>
      <c r="H335" s="47"/>
      <c r="I335" s="44"/>
      <c r="K335" s="52"/>
    </row>
    <row r="336" spans="1:11" s="22" customFormat="1" ht="25.5" hidden="1" x14ac:dyDescent="0.25">
      <c r="A336" s="56" t="s">
        <v>208</v>
      </c>
      <c r="B336" s="30" t="s">
        <v>119</v>
      </c>
      <c r="C336" s="30" t="s">
        <v>140</v>
      </c>
      <c r="D336" s="30" t="s">
        <v>330</v>
      </c>
      <c r="E336" s="42">
        <v>1800100590</v>
      </c>
      <c r="F336" s="30"/>
      <c r="G336" s="38">
        <f>G337</f>
        <v>0</v>
      </c>
      <c r="H336" s="38">
        <f>H337</f>
        <v>0</v>
      </c>
      <c r="I336" s="38"/>
      <c r="K336" s="52"/>
    </row>
    <row r="337" spans="1:11" s="22" customFormat="1" ht="51" hidden="1" x14ac:dyDescent="0.25">
      <c r="A337" s="39" t="s">
        <v>210</v>
      </c>
      <c r="B337" s="30" t="s">
        <v>119</v>
      </c>
      <c r="C337" s="30" t="s">
        <v>140</v>
      </c>
      <c r="D337" s="30" t="s">
        <v>330</v>
      </c>
      <c r="E337" s="42">
        <v>1800100590</v>
      </c>
      <c r="F337" s="30" t="s">
        <v>211</v>
      </c>
      <c r="G337" s="38">
        <f>G338</f>
        <v>0</v>
      </c>
      <c r="H337" s="38">
        <f>H338</f>
        <v>0</v>
      </c>
      <c r="I337" s="38"/>
      <c r="K337" s="52"/>
    </row>
    <row r="338" spans="1:11" s="22" customFormat="1" hidden="1" x14ac:dyDescent="0.25">
      <c r="A338" s="37" t="s">
        <v>212</v>
      </c>
      <c r="B338" s="30" t="s">
        <v>119</v>
      </c>
      <c r="C338" s="30" t="s">
        <v>140</v>
      </c>
      <c r="D338" s="30" t="s">
        <v>330</v>
      </c>
      <c r="E338" s="42">
        <v>1800100590</v>
      </c>
      <c r="F338" s="30" t="s">
        <v>213</v>
      </c>
      <c r="G338" s="38"/>
      <c r="H338" s="38"/>
      <c r="I338" s="38"/>
      <c r="K338" s="52"/>
    </row>
    <row r="339" spans="1:11" s="22" customFormat="1" ht="51" hidden="1" x14ac:dyDescent="0.25">
      <c r="A339" s="39" t="s">
        <v>331</v>
      </c>
      <c r="B339" s="57" t="s">
        <v>119</v>
      </c>
      <c r="C339" s="30" t="s">
        <v>140</v>
      </c>
      <c r="D339" s="30" t="s">
        <v>330</v>
      </c>
      <c r="E339" s="42">
        <v>1800182390</v>
      </c>
      <c r="F339" s="43"/>
      <c r="G339" s="47">
        <f>G340</f>
        <v>0</v>
      </c>
      <c r="H339" s="47">
        <f>H340</f>
        <v>0</v>
      </c>
      <c r="I339" s="50"/>
    </row>
    <row r="340" spans="1:11" s="22" customFormat="1" ht="25.5" hidden="1" x14ac:dyDescent="0.25">
      <c r="A340" s="37" t="s">
        <v>163</v>
      </c>
      <c r="B340" s="30" t="s">
        <v>119</v>
      </c>
      <c r="C340" s="30" t="s">
        <v>140</v>
      </c>
      <c r="D340" s="30" t="s">
        <v>330</v>
      </c>
      <c r="E340" s="42">
        <v>1800182390</v>
      </c>
      <c r="F340" s="30" t="s">
        <v>147</v>
      </c>
      <c r="G340" s="38">
        <f>G341</f>
        <v>0</v>
      </c>
      <c r="H340" s="38">
        <f>H341</f>
        <v>0</v>
      </c>
      <c r="I340" s="38"/>
    </row>
    <row r="341" spans="1:11" s="22" customFormat="1" ht="25.5" hidden="1" x14ac:dyDescent="0.25">
      <c r="A341" s="39" t="s">
        <v>164</v>
      </c>
      <c r="B341" s="40">
        <v>650</v>
      </c>
      <c r="C341" s="30" t="s">
        <v>140</v>
      </c>
      <c r="D341" s="30" t="s">
        <v>330</v>
      </c>
      <c r="E341" s="42">
        <v>1800182390</v>
      </c>
      <c r="F341" s="43">
        <v>240</v>
      </c>
      <c r="G341" s="47"/>
      <c r="H341" s="47"/>
      <c r="I341" s="44"/>
      <c r="K341" s="52"/>
    </row>
    <row r="342" spans="1:11" s="22" customFormat="1" ht="38.25" x14ac:dyDescent="0.25">
      <c r="A342" s="37" t="s">
        <v>332</v>
      </c>
      <c r="B342" s="40"/>
      <c r="C342" s="30" t="s">
        <v>140</v>
      </c>
      <c r="D342" s="30" t="s">
        <v>330</v>
      </c>
      <c r="E342" s="30" t="s">
        <v>333</v>
      </c>
      <c r="F342" s="43"/>
      <c r="G342" s="47">
        <f>G343</f>
        <v>43258.27</v>
      </c>
      <c r="H342" s="47">
        <f>H343</f>
        <v>43258.27</v>
      </c>
      <c r="I342" s="50"/>
    </row>
    <row r="343" spans="1:11" s="22" customFormat="1" ht="51" x14ac:dyDescent="0.25">
      <c r="A343" s="39" t="s">
        <v>210</v>
      </c>
      <c r="B343" s="40"/>
      <c r="C343" s="30" t="s">
        <v>140</v>
      </c>
      <c r="D343" s="30" t="s">
        <v>330</v>
      </c>
      <c r="E343" s="30" t="s">
        <v>333</v>
      </c>
      <c r="F343" s="69" t="s">
        <v>147</v>
      </c>
      <c r="G343" s="38">
        <f>G344</f>
        <v>43258.27</v>
      </c>
      <c r="H343" s="38">
        <f>H344</f>
        <v>43258.27</v>
      </c>
      <c r="I343" s="38"/>
    </row>
    <row r="344" spans="1:11" s="22" customFormat="1" x14ac:dyDescent="0.25">
      <c r="A344" s="37" t="s">
        <v>212</v>
      </c>
      <c r="B344" s="40"/>
      <c r="C344" s="30" t="s">
        <v>140</v>
      </c>
      <c r="D344" s="30" t="s">
        <v>330</v>
      </c>
      <c r="E344" s="30" t="s">
        <v>333</v>
      </c>
      <c r="F344" s="69" t="s">
        <v>276</v>
      </c>
      <c r="G344" s="47">
        <v>43258.27</v>
      </c>
      <c r="H344" s="47">
        <f>G344</f>
        <v>43258.27</v>
      </c>
      <c r="I344" s="44"/>
      <c r="K344" s="52"/>
    </row>
    <row r="345" spans="1:11" s="22" customFormat="1" ht="38.25" x14ac:dyDescent="0.25">
      <c r="A345" s="37" t="s">
        <v>332</v>
      </c>
      <c r="B345" s="40"/>
      <c r="C345" s="30" t="s">
        <v>140</v>
      </c>
      <c r="D345" s="30" t="s">
        <v>330</v>
      </c>
      <c r="E345" s="30" t="s">
        <v>251</v>
      </c>
      <c r="F345" s="43"/>
      <c r="G345" s="47">
        <f>G346</f>
        <v>100000</v>
      </c>
      <c r="H345" s="47"/>
      <c r="I345" s="50"/>
    </row>
    <row r="346" spans="1:11" s="22" customFormat="1" ht="25.5" x14ac:dyDescent="0.25">
      <c r="A346" s="37" t="s">
        <v>163</v>
      </c>
      <c r="B346" s="40"/>
      <c r="C346" s="30" t="s">
        <v>140</v>
      </c>
      <c r="D346" s="30" t="s">
        <v>330</v>
      </c>
      <c r="E346" s="30" t="s">
        <v>251</v>
      </c>
      <c r="F346" s="30" t="s">
        <v>211</v>
      </c>
      <c r="G346" s="38">
        <f>G347</f>
        <v>100000</v>
      </c>
      <c r="H346" s="38"/>
      <c r="I346" s="38"/>
    </row>
    <row r="347" spans="1:11" s="22" customFormat="1" ht="25.5" x14ac:dyDescent="0.25">
      <c r="A347" s="39" t="s">
        <v>164</v>
      </c>
      <c r="B347" s="40"/>
      <c r="C347" s="30" t="s">
        <v>140</v>
      </c>
      <c r="D347" s="30" t="s">
        <v>330</v>
      </c>
      <c r="E347" s="30" t="s">
        <v>251</v>
      </c>
      <c r="F347" s="30" t="s">
        <v>213</v>
      </c>
      <c r="G347" s="47">
        <v>100000</v>
      </c>
      <c r="H347" s="47"/>
      <c r="I347" s="44"/>
      <c r="K347" s="52"/>
    </row>
    <row r="348" spans="1:11" s="22" customFormat="1" x14ac:dyDescent="0.25">
      <c r="A348" s="35" t="s">
        <v>334</v>
      </c>
      <c r="B348" s="36" t="s">
        <v>119</v>
      </c>
      <c r="C348" s="36" t="s">
        <v>140</v>
      </c>
      <c r="D348" s="36" t="s">
        <v>274</v>
      </c>
      <c r="E348" s="36"/>
      <c r="F348" s="36"/>
      <c r="G348" s="31">
        <f>G349+G376</f>
        <v>9490600</v>
      </c>
      <c r="H348" s="31"/>
      <c r="I348" s="31"/>
    </row>
    <row r="349" spans="1:11" s="22" customFormat="1" ht="38.25" x14ac:dyDescent="0.25">
      <c r="A349" s="39" t="s">
        <v>335</v>
      </c>
      <c r="B349" s="57" t="s">
        <v>119</v>
      </c>
      <c r="C349" s="41">
        <v>4</v>
      </c>
      <c r="D349" s="41">
        <v>9</v>
      </c>
      <c r="E349" s="42">
        <v>1800000000</v>
      </c>
      <c r="F349" s="43" t="s">
        <v>149</v>
      </c>
      <c r="G349" s="47">
        <f>G350</f>
        <v>9490600</v>
      </c>
      <c r="H349" s="49"/>
      <c r="I349" s="50" t="s">
        <v>149</v>
      </c>
    </row>
    <row r="350" spans="1:11" s="22" customFormat="1" ht="25.5" x14ac:dyDescent="0.25">
      <c r="A350" s="39" t="s">
        <v>336</v>
      </c>
      <c r="B350" s="57" t="s">
        <v>119</v>
      </c>
      <c r="C350" s="41">
        <v>4</v>
      </c>
      <c r="D350" s="41">
        <v>9</v>
      </c>
      <c r="E350" s="42">
        <v>1800100000</v>
      </c>
      <c r="F350" s="43"/>
      <c r="G350" s="47">
        <f>G354+G357+G360</f>
        <v>9490600</v>
      </c>
      <c r="H350" s="49"/>
      <c r="I350" s="50"/>
    </row>
    <row r="351" spans="1:11" s="22" customFormat="1" ht="89.25" hidden="1" x14ac:dyDescent="0.25">
      <c r="A351" s="39" t="s">
        <v>308</v>
      </c>
      <c r="B351" s="57" t="s">
        <v>119</v>
      </c>
      <c r="C351" s="41">
        <v>4</v>
      </c>
      <c r="D351" s="41">
        <v>9</v>
      </c>
      <c r="E351" s="42">
        <v>1800182390</v>
      </c>
      <c r="F351" s="43"/>
      <c r="G351" s="47">
        <f>G352</f>
        <v>0</v>
      </c>
      <c r="H351" s="49"/>
      <c r="I351" s="50"/>
    </row>
    <row r="352" spans="1:11" s="22" customFormat="1" hidden="1" x14ac:dyDescent="0.25">
      <c r="A352" s="39" t="s">
        <v>220</v>
      </c>
      <c r="B352" s="30" t="s">
        <v>119</v>
      </c>
      <c r="C352" s="30" t="s">
        <v>140</v>
      </c>
      <c r="D352" s="30" t="s">
        <v>274</v>
      </c>
      <c r="E352" s="42">
        <v>1800182390</v>
      </c>
      <c r="F352" s="30" t="s">
        <v>221</v>
      </c>
      <c r="G352" s="38">
        <f>G353</f>
        <v>0</v>
      </c>
      <c r="H352" s="38"/>
      <c r="I352" s="38"/>
    </row>
    <row r="353" spans="1:11" s="22" customFormat="1" hidden="1" x14ac:dyDescent="0.25">
      <c r="A353" s="39" t="s">
        <v>222</v>
      </c>
      <c r="B353" s="40">
        <v>650</v>
      </c>
      <c r="C353" s="30" t="s">
        <v>140</v>
      </c>
      <c r="D353" s="30" t="s">
        <v>274</v>
      </c>
      <c r="E353" s="42">
        <v>1800182390</v>
      </c>
      <c r="F353" s="43">
        <v>540</v>
      </c>
      <c r="G353" s="47"/>
      <c r="H353" s="44"/>
      <c r="I353" s="44"/>
      <c r="K353" s="52"/>
    </row>
    <row r="354" spans="1:11" s="22" customFormat="1" ht="25.5" hidden="1" x14ac:dyDescent="0.25">
      <c r="A354" s="56" t="s">
        <v>208</v>
      </c>
      <c r="B354" s="30" t="s">
        <v>119</v>
      </c>
      <c r="C354" s="30" t="s">
        <v>140</v>
      </c>
      <c r="D354" s="30" t="s">
        <v>274</v>
      </c>
      <c r="E354" s="42">
        <v>1800100590</v>
      </c>
      <c r="F354" s="30"/>
      <c r="G354" s="38">
        <f>G355</f>
        <v>0</v>
      </c>
      <c r="H354" s="38"/>
      <c r="I354" s="38"/>
      <c r="K354" s="52"/>
    </row>
    <row r="355" spans="1:11" s="22" customFormat="1" ht="51" hidden="1" x14ac:dyDescent="0.25">
      <c r="A355" s="39" t="s">
        <v>210</v>
      </c>
      <c r="B355" s="30" t="s">
        <v>119</v>
      </c>
      <c r="C355" s="30" t="s">
        <v>140</v>
      </c>
      <c r="D355" s="30" t="s">
        <v>274</v>
      </c>
      <c r="E355" s="42">
        <v>1800100590</v>
      </c>
      <c r="F355" s="30" t="s">
        <v>211</v>
      </c>
      <c r="G355" s="38">
        <f>G356</f>
        <v>0</v>
      </c>
      <c r="H355" s="38"/>
      <c r="I355" s="38"/>
      <c r="K355" s="52"/>
    </row>
    <row r="356" spans="1:11" s="22" customFormat="1" hidden="1" x14ac:dyDescent="0.25">
      <c r="A356" s="37" t="s">
        <v>212</v>
      </c>
      <c r="B356" s="30" t="s">
        <v>119</v>
      </c>
      <c r="C356" s="30" t="s">
        <v>140</v>
      </c>
      <c r="D356" s="30" t="s">
        <v>274</v>
      </c>
      <c r="E356" s="42">
        <v>1800100590</v>
      </c>
      <c r="F356" s="30" t="s">
        <v>213</v>
      </c>
      <c r="G356" s="38"/>
      <c r="H356" s="38"/>
      <c r="I356" s="38"/>
      <c r="K356" s="52"/>
    </row>
    <row r="357" spans="1:11" s="22" customFormat="1" ht="51" hidden="1" x14ac:dyDescent="0.25">
      <c r="A357" s="39" t="s">
        <v>331</v>
      </c>
      <c r="B357" s="57" t="s">
        <v>119</v>
      </c>
      <c r="C357" s="41">
        <v>4</v>
      </c>
      <c r="D357" s="41">
        <v>9</v>
      </c>
      <c r="E357" s="42">
        <v>1800182390</v>
      </c>
      <c r="F357" s="43"/>
      <c r="G357" s="47">
        <f>G358</f>
        <v>0</v>
      </c>
      <c r="H357" s="49"/>
      <c r="I357" s="50"/>
    </row>
    <row r="358" spans="1:11" s="22" customFormat="1" ht="25.5" hidden="1" x14ac:dyDescent="0.25">
      <c r="A358" s="37" t="s">
        <v>163</v>
      </c>
      <c r="B358" s="30" t="s">
        <v>119</v>
      </c>
      <c r="C358" s="30" t="s">
        <v>140</v>
      </c>
      <c r="D358" s="30" t="s">
        <v>274</v>
      </c>
      <c r="E358" s="42">
        <v>1800182390</v>
      </c>
      <c r="F358" s="30" t="s">
        <v>147</v>
      </c>
      <c r="G358" s="38">
        <f>G359</f>
        <v>0</v>
      </c>
      <c r="H358" s="38"/>
      <c r="I358" s="38"/>
    </row>
    <row r="359" spans="1:11" s="22" customFormat="1" ht="25.5" hidden="1" x14ac:dyDescent="0.25">
      <c r="A359" s="39" t="s">
        <v>164</v>
      </c>
      <c r="B359" s="40">
        <v>650</v>
      </c>
      <c r="C359" s="30" t="s">
        <v>140</v>
      </c>
      <c r="D359" s="30" t="s">
        <v>274</v>
      </c>
      <c r="E359" s="42">
        <v>1800182390</v>
      </c>
      <c r="F359" s="43">
        <v>240</v>
      </c>
      <c r="G359" s="47"/>
      <c r="H359" s="44"/>
      <c r="I359" s="44"/>
      <c r="K359" s="52"/>
    </row>
    <row r="360" spans="1:11" s="22" customFormat="1" x14ac:dyDescent="0.25">
      <c r="A360" s="39" t="s">
        <v>337</v>
      </c>
      <c r="B360" s="57" t="s">
        <v>119</v>
      </c>
      <c r="C360" s="41">
        <v>4</v>
      </c>
      <c r="D360" s="41">
        <v>9</v>
      </c>
      <c r="E360" s="42">
        <v>1800199990</v>
      </c>
      <c r="F360" s="43"/>
      <c r="G360" s="47">
        <f>G361+G363</f>
        <v>9490600</v>
      </c>
      <c r="H360" s="49"/>
      <c r="I360" s="50"/>
    </row>
    <row r="361" spans="1:11" s="22" customFormat="1" ht="25.5" x14ac:dyDescent="0.25">
      <c r="A361" s="37" t="s">
        <v>163</v>
      </c>
      <c r="B361" s="30" t="s">
        <v>119</v>
      </c>
      <c r="C361" s="30" t="s">
        <v>140</v>
      </c>
      <c r="D361" s="30" t="s">
        <v>274</v>
      </c>
      <c r="E361" s="42">
        <v>1800199990</v>
      </c>
      <c r="F361" s="30" t="s">
        <v>147</v>
      </c>
      <c r="G361" s="38">
        <f>G362</f>
        <v>9490600</v>
      </c>
      <c r="H361" s="38"/>
      <c r="I361" s="38"/>
    </row>
    <row r="362" spans="1:11" s="22" customFormat="1" ht="25.5" x14ac:dyDescent="0.25">
      <c r="A362" s="39" t="s">
        <v>164</v>
      </c>
      <c r="B362" s="40">
        <v>650</v>
      </c>
      <c r="C362" s="30" t="s">
        <v>140</v>
      </c>
      <c r="D362" s="30" t="s">
        <v>274</v>
      </c>
      <c r="E362" s="42">
        <v>1800199990</v>
      </c>
      <c r="F362" s="43">
        <v>240</v>
      </c>
      <c r="G362" s="47">
        <v>9490600</v>
      </c>
      <c r="H362" s="44"/>
      <c r="I362" s="44"/>
      <c r="K362" s="52"/>
    </row>
    <row r="363" spans="1:11" s="22" customFormat="1" ht="51" hidden="1" x14ac:dyDescent="0.25">
      <c r="A363" s="39" t="s">
        <v>210</v>
      </c>
      <c r="B363" s="30" t="s">
        <v>119</v>
      </c>
      <c r="C363" s="30" t="s">
        <v>140</v>
      </c>
      <c r="D363" s="30" t="s">
        <v>274</v>
      </c>
      <c r="E363" s="42">
        <v>1800199990</v>
      </c>
      <c r="F363" s="30" t="s">
        <v>211</v>
      </c>
      <c r="G363" s="38">
        <f>G364</f>
        <v>0</v>
      </c>
      <c r="H363" s="38"/>
      <c r="I363" s="38"/>
    </row>
    <row r="364" spans="1:11" s="22" customFormat="1" hidden="1" x14ac:dyDescent="0.25">
      <c r="A364" s="37" t="s">
        <v>212</v>
      </c>
      <c r="B364" s="30" t="s">
        <v>119</v>
      </c>
      <c r="C364" s="30" t="s">
        <v>140</v>
      </c>
      <c r="D364" s="30" t="s">
        <v>274</v>
      </c>
      <c r="E364" s="42">
        <v>1800199990</v>
      </c>
      <c r="F364" s="30" t="s">
        <v>213</v>
      </c>
      <c r="G364" s="47"/>
      <c r="H364" s="44"/>
      <c r="I364" s="44"/>
      <c r="K364" s="52"/>
    </row>
    <row r="365" spans="1:11" s="22" customFormat="1" hidden="1" x14ac:dyDescent="0.25">
      <c r="A365" s="39"/>
      <c r="B365" s="40"/>
      <c r="C365" s="30"/>
      <c r="D365" s="30"/>
      <c r="E365" s="42"/>
      <c r="F365" s="43"/>
      <c r="G365" s="47"/>
      <c r="H365" s="44"/>
      <c r="I365" s="44"/>
    </row>
    <row r="366" spans="1:11" s="22" customFormat="1" hidden="1" x14ac:dyDescent="0.25">
      <c r="A366" s="39"/>
      <c r="B366" s="30"/>
      <c r="C366" s="30"/>
      <c r="D366" s="30"/>
      <c r="E366" s="42"/>
      <c r="F366" s="30"/>
      <c r="G366" s="38"/>
      <c r="H366" s="38"/>
      <c r="I366" s="38"/>
    </row>
    <row r="367" spans="1:11" s="22" customFormat="1" hidden="1" x14ac:dyDescent="0.25">
      <c r="A367" s="39"/>
      <c r="B367" s="40"/>
      <c r="C367" s="30"/>
      <c r="D367" s="30"/>
      <c r="E367" s="42"/>
      <c r="F367" s="43"/>
      <c r="G367" s="47"/>
      <c r="H367" s="44"/>
      <c r="I367" s="44"/>
      <c r="K367" s="52"/>
    </row>
    <row r="368" spans="1:11" s="22" customFormat="1" hidden="1" x14ac:dyDescent="0.25">
      <c r="A368" s="39"/>
      <c r="B368" s="57"/>
      <c r="C368" s="41"/>
      <c r="D368" s="41"/>
      <c r="E368" s="42"/>
      <c r="F368" s="43"/>
      <c r="G368" s="47"/>
      <c r="H368" s="49"/>
      <c r="I368" s="50"/>
    </row>
    <row r="369" spans="1:9" s="22" customFormat="1" hidden="1" x14ac:dyDescent="0.25">
      <c r="A369" s="39"/>
      <c r="B369" s="30"/>
      <c r="C369" s="41"/>
      <c r="D369" s="41"/>
      <c r="E369" s="30"/>
      <c r="F369" s="30"/>
      <c r="G369" s="38"/>
      <c r="H369" s="38"/>
      <c r="I369" s="38"/>
    </row>
    <row r="370" spans="1:9" s="22" customFormat="1" hidden="1" x14ac:dyDescent="0.25">
      <c r="A370" s="39"/>
      <c r="B370" s="30"/>
      <c r="C370" s="41"/>
      <c r="D370" s="41"/>
      <c r="E370" s="30"/>
      <c r="F370" s="43"/>
      <c r="G370" s="47"/>
      <c r="H370" s="44"/>
      <c r="I370" s="44"/>
    </row>
    <row r="371" spans="1:9" s="22" customFormat="1" hidden="1" x14ac:dyDescent="0.25">
      <c r="A371" s="56"/>
      <c r="B371" s="30"/>
      <c r="C371" s="30"/>
      <c r="D371" s="30"/>
      <c r="E371" s="42"/>
      <c r="F371" s="30"/>
      <c r="G371" s="38"/>
      <c r="H371" s="38"/>
      <c r="I371" s="38"/>
    </row>
    <row r="372" spans="1:9" s="52" customFormat="1" ht="12.75" hidden="1" x14ac:dyDescent="0.2">
      <c r="A372" s="39"/>
      <c r="B372" s="57"/>
      <c r="C372" s="41"/>
      <c r="D372" s="41"/>
      <c r="E372" s="42"/>
      <c r="F372" s="43"/>
      <c r="G372" s="47"/>
      <c r="H372" s="49"/>
      <c r="I372" s="50"/>
    </row>
    <row r="373" spans="1:9" s="52" customFormat="1" ht="12.75" hidden="1" x14ac:dyDescent="0.2">
      <c r="A373" s="39"/>
      <c r="B373" s="30"/>
      <c r="C373" s="30"/>
      <c r="D373" s="30"/>
      <c r="E373" s="42"/>
      <c r="F373" s="30"/>
      <c r="G373" s="38"/>
      <c r="H373" s="38"/>
      <c r="I373" s="38"/>
    </row>
    <row r="374" spans="1:9" s="52" customFormat="1" ht="12.75" hidden="1" x14ac:dyDescent="0.2">
      <c r="A374" s="39"/>
      <c r="B374" s="40"/>
      <c r="C374" s="30"/>
      <c r="D374" s="30"/>
      <c r="E374" s="42"/>
      <c r="F374" s="43"/>
      <c r="G374" s="47"/>
      <c r="H374" s="44"/>
      <c r="I374" s="44"/>
    </row>
    <row r="375" spans="1:9" s="52" customFormat="1" ht="12.75" hidden="1" x14ac:dyDescent="0.2">
      <c r="A375" s="56"/>
      <c r="B375" s="30"/>
      <c r="C375" s="30"/>
      <c r="D375" s="30"/>
      <c r="E375" s="42"/>
      <c r="F375" s="30"/>
      <c r="G375" s="38"/>
      <c r="H375" s="38"/>
      <c r="I375" s="38"/>
    </row>
    <row r="376" spans="1:9" s="22" customFormat="1" hidden="1" x14ac:dyDescent="0.25">
      <c r="A376" s="56"/>
      <c r="B376" s="30"/>
      <c r="C376" s="30"/>
      <c r="D376" s="30"/>
      <c r="E376" s="30"/>
      <c r="F376" s="30"/>
      <c r="G376" s="38"/>
      <c r="H376" s="38"/>
      <c r="I376" s="38"/>
    </row>
    <row r="377" spans="1:9" s="22" customFormat="1" hidden="1" x14ac:dyDescent="0.25">
      <c r="A377" s="37"/>
      <c r="B377" s="30"/>
      <c r="C377" s="30"/>
      <c r="D377" s="30"/>
      <c r="E377" s="30"/>
      <c r="F377" s="30"/>
      <c r="G377" s="38"/>
      <c r="H377" s="38"/>
      <c r="I377" s="38"/>
    </row>
    <row r="378" spans="1:9" s="22" customFormat="1" hidden="1" x14ac:dyDescent="0.25">
      <c r="A378" s="37"/>
      <c r="B378" s="30"/>
      <c r="C378" s="30"/>
      <c r="D378" s="30"/>
      <c r="E378" s="30"/>
      <c r="F378" s="30"/>
      <c r="G378" s="38"/>
      <c r="H378" s="38"/>
      <c r="I378" s="38"/>
    </row>
    <row r="379" spans="1:9" s="22" customFormat="1" hidden="1" x14ac:dyDescent="0.25">
      <c r="A379" s="39"/>
      <c r="B379" s="40"/>
      <c r="C379" s="30"/>
      <c r="D379" s="30"/>
      <c r="E379" s="30"/>
      <c r="F379" s="43"/>
      <c r="G379" s="47"/>
      <c r="H379" s="44"/>
      <c r="I379" s="44"/>
    </row>
    <row r="380" spans="1:9" s="22" customFormat="1" hidden="1" x14ac:dyDescent="0.25">
      <c r="A380" s="56"/>
      <c r="B380" s="30"/>
      <c r="C380" s="30"/>
      <c r="D380" s="30"/>
      <c r="E380" s="30"/>
      <c r="F380" s="30"/>
      <c r="G380" s="38"/>
      <c r="H380" s="31"/>
      <c r="I380" s="38"/>
    </row>
    <row r="381" spans="1:9" s="22" customFormat="1" x14ac:dyDescent="0.25">
      <c r="A381" s="67" t="s">
        <v>338</v>
      </c>
      <c r="B381" s="40">
        <v>650</v>
      </c>
      <c r="C381" s="81">
        <v>4</v>
      </c>
      <c r="D381" s="81">
        <v>10</v>
      </c>
      <c r="E381" s="82" t="s">
        <v>149</v>
      </c>
      <c r="F381" s="83" t="s">
        <v>149</v>
      </c>
      <c r="G381" s="84">
        <f>G382</f>
        <v>300000</v>
      </c>
      <c r="H381" s="89"/>
      <c r="I381" s="90" t="s">
        <v>149</v>
      </c>
    </row>
    <row r="382" spans="1:9" s="22" customFormat="1" ht="38.25" x14ac:dyDescent="0.25">
      <c r="A382" s="37" t="s">
        <v>134</v>
      </c>
      <c r="B382" s="40">
        <v>650</v>
      </c>
      <c r="C382" s="41">
        <v>4</v>
      </c>
      <c r="D382" s="41">
        <v>10</v>
      </c>
      <c r="E382" s="30" t="s">
        <v>135</v>
      </c>
      <c r="F382" s="43" t="s">
        <v>149</v>
      </c>
      <c r="G382" s="47">
        <f>G383</f>
        <v>300000</v>
      </c>
      <c r="H382" s="49"/>
      <c r="I382" s="50" t="s">
        <v>149</v>
      </c>
    </row>
    <row r="383" spans="1:9" s="22" customFormat="1" ht="40.5" customHeight="1" x14ac:dyDescent="0.25">
      <c r="A383" s="37" t="s">
        <v>136</v>
      </c>
      <c r="B383" s="40">
        <v>650</v>
      </c>
      <c r="C383" s="41">
        <v>4</v>
      </c>
      <c r="D383" s="41">
        <v>10</v>
      </c>
      <c r="E383" s="30" t="s">
        <v>137</v>
      </c>
      <c r="F383" s="43" t="s">
        <v>149</v>
      </c>
      <c r="G383" s="47">
        <f>G387+G384</f>
        <v>300000</v>
      </c>
      <c r="H383" s="49"/>
      <c r="I383" s="50" t="s">
        <v>149</v>
      </c>
    </row>
    <row r="384" spans="1:9" s="22" customFormat="1" ht="25.5" hidden="1" x14ac:dyDescent="0.25">
      <c r="A384" s="56" t="s">
        <v>208</v>
      </c>
      <c r="B384" s="30" t="s">
        <v>119</v>
      </c>
      <c r="C384" s="57" t="s">
        <v>140</v>
      </c>
      <c r="D384" s="57" t="s">
        <v>286</v>
      </c>
      <c r="E384" s="42">
        <v>2100100590</v>
      </c>
      <c r="F384" s="30"/>
      <c r="G384" s="38">
        <f>G385</f>
        <v>0</v>
      </c>
      <c r="H384" s="38"/>
      <c r="I384" s="38"/>
    </row>
    <row r="385" spans="1:9" s="22" customFormat="1" ht="51" hidden="1" x14ac:dyDescent="0.25">
      <c r="A385" s="39" t="s">
        <v>210</v>
      </c>
      <c r="B385" s="30" t="s">
        <v>119</v>
      </c>
      <c r="C385" s="57" t="s">
        <v>140</v>
      </c>
      <c r="D385" s="57" t="s">
        <v>286</v>
      </c>
      <c r="E385" s="42">
        <v>2100100590</v>
      </c>
      <c r="F385" s="30" t="s">
        <v>211</v>
      </c>
      <c r="G385" s="38">
        <f>G386</f>
        <v>0</v>
      </c>
      <c r="H385" s="38"/>
      <c r="I385" s="38"/>
    </row>
    <row r="386" spans="1:9" s="22" customFormat="1" hidden="1" x14ac:dyDescent="0.25">
      <c r="A386" s="37" t="s">
        <v>212</v>
      </c>
      <c r="B386" s="40">
        <v>650</v>
      </c>
      <c r="C386" s="57" t="s">
        <v>140</v>
      </c>
      <c r="D386" s="57" t="s">
        <v>286</v>
      </c>
      <c r="E386" s="42">
        <v>2100100590</v>
      </c>
      <c r="F386" s="30" t="s">
        <v>213</v>
      </c>
      <c r="G386" s="47"/>
      <c r="H386" s="44"/>
      <c r="I386" s="44"/>
    </row>
    <row r="387" spans="1:9" s="22" customFormat="1" x14ac:dyDescent="0.25">
      <c r="A387" s="39" t="s">
        <v>192</v>
      </c>
      <c r="B387" s="40">
        <v>650</v>
      </c>
      <c r="C387" s="41">
        <v>4</v>
      </c>
      <c r="D387" s="41">
        <v>10</v>
      </c>
      <c r="E387" s="42">
        <v>2200199990</v>
      </c>
      <c r="F387" s="43" t="s">
        <v>149</v>
      </c>
      <c r="G387" s="47">
        <f>G389+G398</f>
        <v>300000</v>
      </c>
      <c r="H387" s="49"/>
      <c r="I387" s="50" t="s">
        <v>149</v>
      </c>
    </row>
    <row r="388" spans="1:9" s="22" customFormat="1" ht="25.5" x14ac:dyDescent="0.25">
      <c r="A388" s="37" t="s">
        <v>163</v>
      </c>
      <c r="B388" s="30" t="s">
        <v>119</v>
      </c>
      <c r="C388" s="57" t="s">
        <v>140</v>
      </c>
      <c r="D388" s="57" t="s">
        <v>286</v>
      </c>
      <c r="E388" s="42">
        <v>2200199990</v>
      </c>
      <c r="F388" s="30" t="s">
        <v>147</v>
      </c>
      <c r="G388" s="38">
        <f>G389</f>
        <v>300000</v>
      </c>
      <c r="H388" s="38"/>
      <c r="I388" s="38"/>
    </row>
    <row r="389" spans="1:9" s="22" customFormat="1" ht="25.5" x14ac:dyDescent="0.25">
      <c r="A389" s="39" t="s">
        <v>164</v>
      </c>
      <c r="B389" s="40">
        <v>650</v>
      </c>
      <c r="C389" s="57" t="s">
        <v>140</v>
      </c>
      <c r="D389" s="57" t="s">
        <v>286</v>
      </c>
      <c r="E389" s="42">
        <v>2200199990</v>
      </c>
      <c r="F389" s="43">
        <v>240</v>
      </c>
      <c r="G389" s="47">
        <v>300000</v>
      </c>
      <c r="H389" s="44"/>
      <c r="I389" s="44"/>
    </row>
    <row r="390" spans="1:9" s="22" customFormat="1" ht="25.5" hidden="1" x14ac:dyDescent="0.25">
      <c r="A390" s="37" t="s">
        <v>150</v>
      </c>
      <c r="B390" s="57" t="s">
        <v>119</v>
      </c>
      <c r="C390" s="57" t="s">
        <v>140</v>
      </c>
      <c r="D390" s="57" t="s">
        <v>286</v>
      </c>
      <c r="E390" s="42">
        <v>2100199990</v>
      </c>
      <c r="F390" s="57" t="s">
        <v>151</v>
      </c>
      <c r="G390" s="88">
        <v>400000</v>
      </c>
      <c r="H390" s="38"/>
      <c r="I390" s="38"/>
    </row>
    <row r="391" spans="1:9" s="22" customFormat="1" hidden="1" x14ac:dyDescent="0.25">
      <c r="A391" s="39" t="s">
        <v>339</v>
      </c>
      <c r="B391" s="40">
        <v>650</v>
      </c>
      <c r="C391" s="41">
        <v>4</v>
      </c>
      <c r="D391" s="41">
        <v>10</v>
      </c>
      <c r="E391" s="42">
        <v>3300000</v>
      </c>
      <c r="F391" s="43" t="s">
        <v>149</v>
      </c>
      <c r="G391" s="47">
        <f>G392</f>
        <v>0</v>
      </c>
      <c r="H391" s="49"/>
      <c r="I391" s="50" t="s">
        <v>149</v>
      </c>
    </row>
    <row r="392" spans="1:9" s="22" customFormat="1" ht="25.5" hidden="1" x14ac:dyDescent="0.25">
      <c r="A392" s="39" t="s">
        <v>340</v>
      </c>
      <c r="B392" s="40">
        <v>650</v>
      </c>
      <c r="C392" s="41">
        <v>4</v>
      </c>
      <c r="D392" s="41">
        <v>10</v>
      </c>
      <c r="E392" s="42">
        <v>3300200</v>
      </c>
      <c r="F392" s="43" t="s">
        <v>149</v>
      </c>
      <c r="G392" s="47">
        <f>G394</f>
        <v>0</v>
      </c>
      <c r="H392" s="49"/>
      <c r="I392" s="50" t="s">
        <v>149</v>
      </c>
    </row>
    <row r="393" spans="1:9" s="22" customFormat="1" ht="25.5" hidden="1" x14ac:dyDescent="0.25">
      <c r="A393" s="37" t="s">
        <v>163</v>
      </c>
      <c r="B393" s="30" t="s">
        <v>119</v>
      </c>
      <c r="C393" s="57" t="s">
        <v>140</v>
      </c>
      <c r="D393" s="57" t="s">
        <v>286</v>
      </c>
      <c r="E393" s="57" t="s">
        <v>341</v>
      </c>
      <c r="F393" s="30" t="s">
        <v>147</v>
      </c>
      <c r="G393" s="38">
        <f>G394</f>
        <v>0</v>
      </c>
      <c r="H393" s="38"/>
      <c r="I393" s="38"/>
    </row>
    <row r="394" spans="1:9" s="22" customFormat="1" ht="25.5" hidden="1" x14ac:dyDescent="0.25">
      <c r="A394" s="39" t="s">
        <v>164</v>
      </c>
      <c r="B394" s="40">
        <v>650</v>
      </c>
      <c r="C394" s="57" t="s">
        <v>140</v>
      </c>
      <c r="D394" s="57" t="s">
        <v>286</v>
      </c>
      <c r="E394" s="57" t="s">
        <v>341</v>
      </c>
      <c r="F394" s="43">
        <v>240</v>
      </c>
      <c r="G394" s="47">
        <f>G395</f>
        <v>0</v>
      </c>
      <c r="H394" s="44"/>
      <c r="I394" s="44"/>
    </row>
    <row r="395" spans="1:9" s="22" customFormat="1" ht="25.5" hidden="1" x14ac:dyDescent="0.25">
      <c r="A395" s="37" t="s">
        <v>150</v>
      </c>
      <c r="B395" s="57" t="s">
        <v>119</v>
      </c>
      <c r="C395" s="57" t="s">
        <v>140</v>
      </c>
      <c r="D395" s="57" t="s">
        <v>286</v>
      </c>
      <c r="E395" s="57" t="s">
        <v>341</v>
      </c>
      <c r="F395" s="57" t="s">
        <v>151</v>
      </c>
      <c r="G395" s="88"/>
      <c r="H395" s="38"/>
      <c r="I395" s="38"/>
    </row>
    <row r="396" spans="1:9" s="22" customFormat="1" hidden="1" x14ac:dyDescent="0.25">
      <c r="A396" s="39" t="s">
        <v>281</v>
      </c>
      <c r="B396" s="57" t="s">
        <v>119</v>
      </c>
      <c r="C396" s="57" t="s">
        <v>140</v>
      </c>
      <c r="D396" s="57" t="s">
        <v>286</v>
      </c>
      <c r="E396" s="30" t="s">
        <v>282</v>
      </c>
      <c r="F396" s="43" t="s">
        <v>149</v>
      </c>
      <c r="G396" s="47">
        <f>G397</f>
        <v>0</v>
      </c>
      <c r="H396" s="49"/>
      <c r="I396" s="50" t="s">
        <v>149</v>
      </c>
    </row>
    <row r="397" spans="1:9" s="22" customFormat="1" ht="51" hidden="1" x14ac:dyDescent="0.25">
      <c r="A397" s="39" t="s">
        <v>342</v>
      </c>
      <c r="B397" s="57" t="s">
        <v>119</v>
      </c>
      <c r="C397" s="57" t="s">
        <v>140</v>
      </c>
      <c r="D397" s="57" t="s">
        <v>286</v>
      </c>
      <c r="E397" s="30" t="s">
        <v>343</v>
      </c>
      <c r="F397" s="43" t="s">
        <v>149</v>
      </c>
      <c r="G397" s="47">
        <f>G398</f>
        <v>0</v>
      </c>
      <c r="H397" s="49"/>
      <c r="I397" s="50" t="s">
        <v>149</v>
      </c>
    </row>
    <row r="398" spans="1:9" s="22" customFormat="1" ht="51" hidden="1" x14ac:dyDescent="0.25">
      <c r="A398" s="39" t="s">
        <v>210</v>
      </c>
      <c r="B398" s="30" t="s">
        <v>119</v>
      </c>
      <c r="C398" s="57" t="s">
        <v>140</v>
      </c>
      <c r="D398" s="57" t="s">
        <v>286</v>
      </c>
      <c r="E398" s="42">
        <v>2100199990</v>
      </c>
      <c r="F398" s="30" t="s">
        <v>211</v>
      </c>
      <c r="G398" s="38">
        <f>G399</f>
        <v>0</v>
      </c>
      <c r="H398" s="38"/>
      <c r="I398" s="38"/>
    </row>
    <row r="399" spans="1:9" s="22" customFormat="1" hidden="1" x14ac:dyDescent="0.25">
      <c r="A399" s="37" t="s">
        <v>212</v>
      </c>
      <c r="B399" s="40">
        <v>650</v>
      </c>
      <c r="C399" s="57" t="s">
        <v>140</v>
      </c>
      <c r="D399" s="57" t="s">
        <v>286</v>
      </c>
      <c r="E399" s="42">
        <v>2100199990</v>
      </c>
      <c r="F399" s="30" t="s">
        <v>213</v>
      </c>
      <c r="G399" s="47"/>
      <c r="H399" s="44"/>
      <c r="I399" s="44"/>
    </row>
    <row r="400" spans="1:9" s="22" customFormat="1" ht="25.5" hidden="1" x14ac:dyDescent="0.25">
      <c r="A400" s="37" t="s">
        <v>150</v>
      </c>
      <c r="B400" s="30" t="s">
        <v>119</v>
      </c>
      <c r="C400" s="57" t="s">
        <v>140</v>
      </c>
      <c r="D400" s="57" t="s">
        <v>286</v>
      </c>
      <c r="E400" s="30" t="s">
        <v>343</v>
      </c>
      <c r="F400" s="30" t="s">
        <v>151</v>
      </c>
      <c r="G400" s="38"/>
      <c r="H400" s="38"/>
      <c r="I400" s="38"/>
    </row>
    <row r="401" spans="1:9" s="22" customFormat="1" ht="25.5" x14ac:dyDescent="0.25">
      <c r="A401" s="67" t="s">
        <v>344</v>
      </c>
      <c r="B401" s="57" t="s">
        <v>119</v>
      </c>
      <c r="C401" s="81">
        <v>4</v>
      </c>
      <c r="D401" s="81">
        <v>12</v>
      </c>
      <c r="E401" s="82" t="s">
        <v>149</v>
      </c>
      <c r="F401" s="83" t="s">
        <v>149</v>
      </c>
      <c r="G401" s="84">
        <f>G419+G402+G412</f>
        <v>1000</v>
      </c>
      <c r="H401" s="85"/>
      <c r="I401" s="86" t="s">
        <v>149</v>
      </c>
    </row>
    <row r="402" spans="1:9" s="22" customFormat="1" ht="51" hidden="1" x14ac:dyDescent="0.25">
      <c r="A402" s="39" t="s">
        <v>345</v>
      </c>
      <c r="B402" s="57" t="s">
        <v>119</v>
      </c>
      <c r="C402" s="41">
        <v>4</v>
      </c>
      <c r="D402" s="41">
        <v>12</v>
      </c>
      <c r="E402" s="42">
        <v>1400000000</v>
      </c>
      <c r="F402" s="43" t="s">
        <v>149</v>
      </c>
      <c r="G402" s="47">
        <f>G405+G408</f>
        <v>0</v>
      </c>
      <c r="H402" s="45"/>
      <c r="I402" s="46" t="s">
        <v>149</v>
      </c>
    </row>
    <row r="403" spans="1:9" s="22" customFormat="1" ht="25.5" hidden="1" x14ac:dyDescent="0.25">
      <c r="A403" s="39" t="s">
        <v>346</v>
      </c>
      <c r="B403" s="57" t="s">
        <v>119</v>
      </c>
      <c r="C403" s="41">
        <v>4</v>
      </c>
      <c r="D403" s="41">
        <v>12</v>
      </c>
      <c r="E403" s="42">
        <v>1400100000</v>
      </c>
      <c r="F403" s="43" t="s">
        <v>149</v>
      </c>
      <c r="G403" s="47">
        <f>G404</f>
        <v>0</v>
      </c>
      <c r="H403" s="45"/>
      <c r="I403" s="46" t="s">
        <v>149</v>
      </c>
    </row>
    <row r="404" spans="1:9" s="22" customFormat="1" hidden="1" x14ac:dyDescent="0.25">
      <c r="A404" s="39" t="s">
        <v>192</v>
      </c>
      <c r="B404" s="57" t="s">
        <v>119</v>
      </c>
      <c r="C404" s="41">
        <v>4</v>
      </c>
      <c r="D404" s="41">
        <v>12</v>
      </c>
      <c r="E404" s="42">
        <v>1400199990</v>
      </c>
      <c r="F404" s="43" t="s">
        <v>149</v>
      </c>
      <c r="G404" s="47">
        <f>G406+G408</f>
        <v>0</v>
      </c>
      <c r="H404" s="45"/>
      <c r="I404" s="46" t="s">
        <v>149</v>
      </c>
    </row>
    <row r="405" spans="1:9" s="22" customFormat="1" ht="25.5" hidden="1" x14ac:dyDescent="0.25">
      <c r="A405" s="37" t="s">
        <v>163</v>
      </c>
      <c r="B405" s="30" t="s">
        <v>119</v>
      </c>
      <c r="C405" s="57" t="s">
        <v>140</v>
      </c>
      <c r="D405" s="57" t="s">
        <v>347</v>
      </c>
      <c r="E405" s="42">
        <v>1400199990</v>
      </c>
      <c r="F405" s="30" t="s">
        <v>147</v>
      </c>
      <c r="G405" s="38">
        <f>G406</f>
        <v>0</v>
      </c>
      <c r="H405" s="38"/>
      <c r="I405" s="38"/>
    </row>
    <row r="406" spans="1:9" s="22" customFormat="1" ht="25.5" hidden="1" x14ac:dyDescent="0.25">
      <c r="A406" s="39" t="s">
        <v>164</v>
      </c>
      <c r="B406" s="40">
        <v>650</v>
      </c>
      <c r="C406" s="57" t="s">
        <v>140</v>
      </c>
      <c r="D406" s="57" t="s">
        <v>347</v>
      </c>
      <c r="E406" s="42">
        <v>1400199990</v>
      </c>
      <c r="F406" s="43">
        <v>240</v>
      </c>
      <c r="G406" s="47"/>
      <c r="H406" s="44"/>
      <c r="I406" s="44"/>
    </row>
    <row r="407" spans="1:9" s="22" customFormat="1" ht="25.5" hidden="1" x14ac:dyDescent="0.25">
      <c r="A407" s="56" t="s">
        <v>203</v>
      </c>
      <c r="B407" s="57" t="s">
        <v>119</v>
      </c>
      <c r="C407" s="57" t="s">
        <v>140</v>
      </c>
      <c r="D407" s="57" t="s">
        <v>347</v>
      </c>
      <c r="E407" s="42">
        <v>1400199990</v>
      </c>
      <c r="F407" s="57" t="s">
        <v>153</v>
      </c>
      <c r="G407" s="88">
        <v>200000</v>
      </c>
      <c r="H407" s="38"/>
      <c r="I407" s="38"/>
    </row>
    <row r="408" spans="1:9" s="22" customFormat="1" ht="39" hidden="1" x14ac:dyDescent="0.25">
      <c r="A408" s="59" t="s">
        <v>241</v>
      </c>
      <c r="B408" s="57" t="s">
        <v>119</v>
      </c>
      <c r="C408" s="57" t="s">
        <v>140</v>
      </c>
      <c r="D408" s="57" t="s">
        <v>347</v>
      </c>
      <c r="E408" s="42">
        <v>1402110</v>
      </c>
      <c r="F408" s="43">
        <v>600</v>
      </c>
      <c r="G408" s="47">
        <f>G410+G411</f>
        <v>0</v>
      </c>
      <c r="H408" s="45"/>
      <c r="I408" s="46" t="s">
        <v>149</v>
      </c>
    </row>
    <row r="409" spans="1:9" s="22" customFormat="1" hidden="1" x14ac:dyDescent="0.25">
      <c r="A409" s="59" t="s">
        <v>212</v>
      </c>
      <c r="B409" s="30" t="s">
        <v>119</v>
      </c>
      <c r="C409" s="57" t="s">
        <v>140</v>
      </c>
      <c r="D409" s="57" t="s">
        <v>347</v>
      </c>
      <c r="E409" s="42">
        <v>1402110</v>
      </c>
      <c r="F409" s="30" t="s">
        <v>213</v>
      </c>
      <c r="G409" s="38">
        <f>G410+G411</f>
        <v>0</v>
      </c>
      <c r="H409" s="38"/>
      <c r="I409" s="38"/>
    </row>
    <row r="410" spans="1:9" s="22" customFormat="1" ht="12" hidden="1" customHeight="1" x14ac:dyDescent="0.25">
      <c r="A410" s="37"/>
      <c r="B410" s="30"/>
      <c r="C410" s="57" t="s">
        <v>140</v>
      </c>
      <c r="D410" s="57" t="s">
        <v>347</v>
      </c>
      <c r="E410" s="42">
        <v>1402110</v>
      </c>
      <c r="F410" s="30"/>
      <c r="G410" s="38"/>
      <c r="H410" s="38"/>
      <c r="I410" s="38"/>
    </row>
    <row r="411" spans="1:9" s="22" customFormat="1" hidden="1" x14ac:dyDescent="0.25">
      <c r="A411" s="59" t="s">
        <v>218</v>
      </c>
      <c r="B411" s="30" t="s">
        <v>119</v>
      </c>
      <c r="C411" s="57" t="s">
        <v>140</v>
      </c>
      <c r="D411" s="57" t="s">
        <v>347</v>
      </c>
      <c r="E411" s="42">
        <v>1402110</v>
      </c>
      <c r="F411" s="30" t="s">
        <v>219</v>
      </c>
      <c r="G411" s="38"/>
      <c r="H411" s="38"/>
      <c r="I411" s="38"/>
    </row>
    <row r="412" spans="1:9" s="22" customFormat="1" ht="38.25" x14ac:dyDescent="0.25">
      <c r="A412" s="39" t="s">
        <v>348</v>
      </c>
      <c r="B412" s="57" t="s">
        <v>119</v>
      </c>
      <c r="C412" s="41">
        <v>4</v>
      </c>
      <c r="D412" s="41">
        <v>12</v>
      </c>
      <c r="E412" s="42">
        <v>1600000000</v>
      </c>
      <c r="F412" s="43" t="s">
        <v>149</v>
      </c>
      <c r="G412" s="47">
        <f>G415</f>
        <v>1000</v>
      </c>
      <c r="H412" s="45"/>
      <c r="I412" s="46" t="s">
        <v>149</v>
      </c>
    </row>
    <row r="413" spans="1:9" s="22" customFormat="1" ht="25.5" x14ac:dyDescent="0.25">
      <c r="A413" s="39" t="s">
        <v>349</v>
      </c>
      <c r="B413" s="57" t="s">
        <v>119</v>
      </c>
      <c r="C413" s="41">
        <v>4</v>
      </c>
      <c r="D413" s="41">
        <v>12</v>
      </c>
      <c r="E413" s="42">
        <v>1600100000</v>
      </c>
      <c r="F413" s="43" t="s">
        <v>149</v>
      </c>
      <c r="G413" s="47">
        <f>G415</f>
        <v>1000</v>
      </c>
      <c r="H413" s="45"/>
      <c r="I413" s="46" t="s">
        <v>149</v>
      </c>
    </row>
    <row r="414" spans="1:9" s="22" customFormat="1" x14ac:dyDescent="0.25">
      <c r="A414" s="39" t="s">
        <v>192</v>
      </c>
      <c r="B414" s="57" t="s">
        <v>119</v>
      </c>
      <c r="C414" s="41">
        <v>4</v>
      </c>
      <c r="D414" s="41">
        <v>12</v>
      </c>
      <c r="E414" s="42">
        <v>1600199990</v>
      </c>
      <c r="F414" s="43" t="s">
        <v>149</v>
      </c>
      <c r="G414" s="47">
        <f>G416</f>
        <v>1000</v>
      </c>
      <c r="H414" s="45"/>
      <c r="I414" s="46" t="s">
        <v>149</v>
      </c>
    </row>
    <row r="415" spans="1:9" s="22" customFormat="1" ht="25.5" x14ac:dyDescent="0.25">
      <c r="A415" s="37" t="s">
        <v>163</v>
      </c>
      <c r="B415" s="30" t="s">
        <v>119</v>
      </c>
      <c r="C415" s="57" t="s">
        <v>140</v>
      </c>
      <c r="D415" s="57" t="s">
        <v>347</v>
      </c>
      <c r="E415" s="42">
        <v>1600199990</v>
      </c>
      <c r="F415" s="30" t="s">
        <v>147</v>
      </c>
      <c r="G415" s="38">
        <f>G416</f>
        <v>1000</v>
      </c>
      <c r="H415" s="38"/>
      <c r="I415" s="38"/>
    </row>
    <row r="416" spans="1:9" s="22" customFormat="1" ht="25.5" x14ac:dyDescent="0.25">
      <c r="A416" s="39" t="s">
        <v>164</v>
      </c>
      <c r="B416" s="40">
        <v>650</v>
      </c>
      <c r="C416" s="57" t="s">
        <v>140</v>
      </c>
      <c r="D416" s="57" t="s">
        <v>347</v>
      </c>
      <c r="E416" s="42">
        <v>1600199990</v>
      </c>
      <c r="F416" s="43">
        <v>240</v>
      </c>
      <c r="G416" s="47">
        <v>1000</v>
      </c>
      <c r="H416" s="44"/>
      <c r="I416" s="44"/>
    </row>
    <row r="417" spans="1:9" s="22" customFormat="1" ht="25.5" hidden="1" x14ac:dyDescent="0.25">
      <c r="A417" s="56" t="s">
        <v>203</v>
      </c>
      <c r="B417" s="57" t="s">
        <v>119</v>
      </c>
      <c r="C417" s="57" t="s">
        <v>140</v>
      </c>
      <c r="D417" s="57" t="s">
        <v>347</v>
      </c>
      <c r="E417" s="42">
        <v>1600199990</v>
      </c>
      <c r="F417" s="57" t="s">
        <v>153</v>
      </c>
      <c r="G417" s="88">
        <v>1000</v>
      </c>
      <c r="H417" s="38"/>
      <c r="I417" s="38"/>
    </row>
    <row r="418" spans="1:9" s="22" customFormat="1" hidden="1" x14ac:dyDescent="0.25">
      <c r="A418" s="39" t="s">
        <v>281</v>
      </c>
      <c r="B418" s="57" t="s">
        <v>119</v>
      </c>
      <c r="C418" s="41">
        <v>4</v>
      </c>
      <c r="D418" s="41">
        <v>12</v>
      </c>
      <c r="E418" s="42">
        <v>7950000</v>
      </c>
      <c r="F418" s="43" t="s">
        <v>149</v>
      </c>
      <c r="G418" s="47">
        <f>G420</f>
        <v>0</v>
      </c>
      <c r="H418" s="45"/>
      <c r="I418" s="46" t="s">
        <v>149</v>
      </c>
    </row>
    <row r="419" spans="1:9" s="22" customFormat="1" ht="38.25" hidden="1" x14ac:dyDescent="0.25">
      <c r="A419" s="39" t="s">
        <v>350</v>
      </c>
      <c r="B419" s="57" t="s">
        <v>119</v>
      </c>
      <c r="C419" s="41">
        <v>4</v>
      </c>
      <c r="D419" s="41">
        <v>12</v>
      </c>
      <c r="E419" s="42">
        <v>7952700</v>
      </c>
      <c r="F419" s="43" t="s">
        <v>149</v>
      </c>
      <c r="G419" s="47">
        <f>G421</f>
        <v>0</v>
      </c>
      <c r="H419" s="45"/>
      <c r="I419" s="46" t="s">
        <v>149</v>
      </c>
    </row>
    <row r="420" spans="1:9" s="22" customFormat="1" ht="25.5" hidden="1" x14ac:dyDescent="0.25">
      <c r="A420" s="37" t="s">
        <v>163</v>
      </c>
      <c r="B420" s="30" t="s">
        <v>119</v>
      </c>
      <c r="C420" s="57" t="s">
        <v>140</v>
      </c>
      <c r="D420" s="57" t="s">
        <v>347</v>
      </c>
      <c r="E420" s="42">
        <v>7952700</v>
      </c>
      <c r="F420" s="30" t="s">
        <v>147</v>
      </c>
      <c r="G420" s="38">
        <f>G421</f>
        <v>0</v>
      </c>
      <c r="H420" s="38"/>
      <c r="I420" s="38"/>
    </row>
    <row r="421" spans="1:9" s="22" customFormat="1" ht="25.5" hidden="1" x14ac:dyDescent="0.25">
      <c r="A421" s="39" t="s">
        <v>164</v>
      </c>
      <c r="B421" s="40">
        <v>650</v>
      </c>
      <c r="C421" s="57" t="s">
        <v>140</v>
      </c>
      <c r="D421" s="57" t="s">
        <v>347</v>
      </c>
      <c r="E421" s="42">
        <v>7952700</v>
      </c>
      <c r="F421" s="43">
        <v>240</v>
      </c>
      <c r="G421" s="47">
        <f>G422</f>
        <v>0</v>
      </c>
      <c r="H421" s="44"/>
      <c r="I421" s="44"/>
    </row>
    <row r="422" spans="1:9" s="22" customFormat="1" ht="25.5" hidden="1" x14ac:dyDescent="0.25">
      <c r="A422" s="56" t="s">
        <v>203</v>
      </c>
      <c r="B422" s="57" t="s">
        <v>119</v>
      </c>
      <c r="C422" s="57" t="s">
        <v>140</v>
      </c>
      <c r="D422" s="57" t="s">
        <v>347</v>
      </c>
      <c r="E422" s="42">
        <v>7952700</v>
      </c>
      <c r="F422" s="57" t="s">
        <v>153</v>
      </c>
      <c r="G422" s="88"/>
      <c r="H422" s="38"/>
      <c r="I422" s="38"/>
    </row>
    <row r="423" spans="1:9" s="22" customFormat="1" x14ac:dyDescent="0.25">
      <c r="A423" s="33" t="s">
        <v>351</v>
      </c>
      <c r="B423" s="36" t="s">
        <v>119</v>
      </c>
      <c r="C423" s="36" t="s">
        <v>330</v>
      </c>
      <c r="D423" s="36"/>
      <c r="E423" s="36"/>
      <c r="F423" s="36"/>
      <c r="G423" s="31">
        <f>SUM(G499,G424,G483)</f>
        <v>16259439.790000001</v>
      </c>
      <c r="H423" s="31"/>
      <c r="I423" s="31"/>
    </row>
    <row r="424" spans="1:9" s="22" customFormat="1" x14ac:dyDescent="0.25">
      <c r="A424" s="33" t="s">
        <v>352</v>
      </c>
      <c r="B424" s="36" t="s">
        <v>119</v>
      </c>
      <c r="C424" s="36" t="s">
        <v>330</v>
      </c>
      <c r="D424" s="36" t="s">
        <v>121</v>
      </c>
      <c r="E424" s="36"/>
      <c r="F424" s="36"/>
      <c r="G424" s="31">
        <f>G446+G463+G457</f>
        <v>350000</v>
      </c>
      <c r="H424" s="31"/>
      <c r="I424" s="31"/>
    </row>
    <row r="425" spans="1:9" s="22" customFormat="1" ht="38.25" hidden="1" x14ac:dyDescent="0.25">
      <c r="A425" s="39" t="s">
        <v>353</v>
      </c>
      <c r="B425" s="30" t="s">
        <v>119</v>
      </c>
      <c r="C425" s="41">
        <v>5</v>
      </c>
      <c r="D425" s="41">
        <v>1</v>
      </c>
      <c r="E425" s="42">
        <v>980000</v>
      </c>
      <c r="F425" s="43" t="s">
        <v>149</v>
      </c>
      <c r="G425" s="47">
        <f>G426+G434</f>
        <v>0</v>
      </c>
      <c r="H425" s="45"/>
      <c r="I425" s="46" t="s">
        <v>149</v>
      </c>
    </row>
    <row r="426" spans="1:9" s="22" customFormat="1" ht="102" hidden="1" x14ac:dyDescent="0.25">
      <c r="A426" s="39" t="s">
        <v>354</v>
      </c>
      <c r="B426" s="30" t="s">
        <v>119</v>
      </c>
      <c r="C426" s="41">
        <v>5</v>
      </c>
      <c r="D426" s="41">
        <v>1</v>
      </c>
      <c r="E426" s="42">
        <v>980100</v>
      </c>
      <c r="F426" s="43" t="s">
        <v>149</v>
      </c>
      <c r="G426" s="47">
        <f>G430+G427</f>
        <v>0</v>
      </c>
      <c r="H426" s="45"/>
      <c r="I426" s="46" t="s">
        <v>149</v>
      </c>
    </row>
    <row r="427" spans="1:9" s="22" customFormat="1" ht="63.75" hidden="1" x14ac:dyDescent="0.25">
      <c r="A427" s="39" t="s">
        <v>355</v>
      </c>
      <c r="B427" s="30" t="s">
        <v>119</v>
      </c>
      <c r="C427" s="30" t="s">
        <v>330</v>
      </c>
      <c r="D427" s="30" t="s">
        <v>121</v>
      </c>
      <c r="E427" s="30" t="s">
        <v>356</v>
      </c>
      <c r="F427" s="43"/>
      <c r="G427" s="47">
        <f>G428</f>
        <v>0</v>
      </c>
      <c r="H427" s="45"/>
      <c r="I427" s="46" t="s">
        <v>149</v>
      </c>
    </row>
    <row r="428" spans="1:9" s="22" customFormat="1" hidden="1" x14ac:dyDescent="0.25">
      <c r="A428" s="39" t="s">
        <v>154</v>
      </c>
      <c r="B428" s="30" t="s">
        <v>119</v>
      </c>
      <c r="C428" s="30" t="s">
        <v>330</v>
      </c>
      <c r="D428" s="30" t="s">
        <v>121</v>
      </c>
      <c r="E428" s="30" t="s">
        <v>356</v>
      </c>
      <c r="F428" s="43">
        <v>800</v>
      </c>
      <c r="G428" s="47">
        <f>G429</f>
        <v>0</v>
      </c>
      <c r="H428" s="45"/>
      <c r="I428" s="46" t="s">
        <v>149</v>
      </c>
    </row>
    <row r="429" spans="1:9" s="22" customFormat="1" ht="51" hidden="1" x14ac:dyDescent="0.25">
      <c r="A429" s="37" t="s">
        <v>357</v>
      </c>
      <c r="B429" s="30" t="s">
        <v>119</v>
      </c>
      <c r="C429" s="30" t="s">
        <v>330</v>
      </c>
      <c r="D429" s="30" t="s">
        <v>121</v>
      </c>
      <c r="E429" s="30" t="s">
        <v>356</v>
      </c>
      <c r="F429" s="30" t="s">
        <v>280</v>
      </c>
      <c r="G429" s="38"/>
      <c r="H429" s="31"/>
      <c r="I429" s="38"/>
    </row>
    <row r="430" spans="1:9" s="22" customFormat="1" ht="63.75" hidden="1" x14ac:dyDescent="0.25">
      <c r="A430" s="39" t="s">
        <v>358</v>
      </c>
      <c r="B430" s="30" t="s">
        <v>119</v>
      </c>
      <c r="C430" s="41">
        <v>5</v>
      </c>
      <c r="D430" s="41">
        <v>1</v>
      </c>
      <c r="E430" s="42">
        <v>980102</v>
      </c>
      <c r="F430" s="43" t="s">
        <v>149</v>
      </c>
      <c r="G430" s="47">
        <f>G431</f>
        <v>0</v>
      </c>
      <c r="H430" s="45"/>
      <c r="I430" s="46" t="s">
        <v>149</v>
      </c>
    </row>
    <row r="431" spans="1:9" s="22" customFormat="1" hidden="1" x14ac:dyDescent="0.25">
      <c r="A431" s="39" t="s">
        <v>359</v>
      </c>
      <c r="B431" s="30" t="s">
        <v>119</v>
      </c>
      <c r="C431" s="41">
        <v>5</v>
      </c>
      <c r="D431" s="41">
        <v>1</v>
      </c>
      <c r="E431" s="42">
        <v>980102</v>
      </c>
      <c r="F431" s="43">
        <v>400</v>
      </c>
      <c r="G431" s="47">
        <f>G432</f>
        <v>0</v>
      </c>
      <c r="H431" s="45"/>
      <c r="I431" s="46" t="s">
        <v>149</v>
      </c>
    </row>
    <row r="432" spans="1:9" s="22" customFormat="1" ht="25.5" hidden="1" x14ac:dyDescent="0.25">
      <c r="A432" s="39" t="s">
        <v>360</v>
      </c>
      <c r="B432" s="30" t="s">
        <v>119</v>
      </c>
      <c r="C432" s="41">
        <v>5</v>
      </c>
      <c r="D432" s="41">
        <v>1</v>
      </c>
      <c r="E432" s="42">
        <v>980102</v>
      </c>
      <c r="F432" s="43">
        <v>440</v>
      </c>
      <c r="G432" s="47">
        <f>G433</f>
        <v>0</v>
      </c>
      <c r="H432" s="45"/>
      <c r="I432" s="46" t="s">
        <v>149</v>
      </c>
    </row>
    <row r="433" spans="1:9" s="22" customFormat="1" ht="25.5" hidden="1" x14ac:dyDescent="0.25">
      <c r="A433" s="37" t="s">
        <v>361</v>
      </c>
      <c r="B433" s="30" t="s">
        <v>119</v>
      </c>
      <c r="C433" s="41">
        <v>5</v>
      </c>
      <c r="D433" s="41">
        <v>1</v>
      </c>
      <c r="E433" s="42">
        <v>980102</v>
      </c>
      <c r="F433" s="30" t="s">
        <v>362</v>
      </c>
      <c r="G433" s="38"/>
      <c r="H433" s="31"/>
      <c r="I433" s="38"/>
    </row>
    <row r="434" spans="1:9" s="22" customFormat="1" ht="63.75" hidden="1" x14ac:dyDescent="0.25">
      <c r="A434" s="39" t="s">
        <v>363</v>
      </c>
      <c r="B434" s="30" t="s">
        <v>119</v>
      </c>
      <c r="C434" s="41">
        <v>5</v>
      </c>
      <c r="D434" s="41">
        <v>1</v>
      </c>
      <c r="E434" s="42">
        <v>980200</v>
      </c>
      <c r="F434" s="43" t="s">
        <v>149</v>
      </c>
      <c r="G434" s="47">
        <f>G435+G438+G442</f>
        <v>0</v>
      </c>
      <c r="H434" s="45"/>
      <c r="I434" s="46" t="s">
        <v>149</v>
      </c>
    </row>
    <row r="435" spans="1:9" s="22" customFormat="1" ht="38.25" hidden="1" x14ac:dyDescent="0.25">
      <c r="A435" s="39" t="s">
        <v>364</v>
      </c>
      <c r="B435" s="30" t="s">
        <v>119</v>
      </c>
      <c r="C435" s="30" t="s">
        <v>330</v>
      </c>
      <c r="D435" s="30" t="s">
        <v>121</v>
      </c>
      <c r="E435" s="30" t="s">
        <v>365</v>
      </c>
      <c r="F435" s="43"/>
      <c r="G435" s="47">
        <f>G436</f>
        <v>0</v>
      </c>
      <c r="H435" s="45"/>
      <c r="I435" s="46" t="s">
        <v>149</v>
      </c>
    </row>
    <row r="436" spans="1:9" s="22" customFormat="1" hidden="1" x14ac:dyDescent="0.25">
      <c r="A436" s="39" t="s">
        <v>154</v>
      </c>
      <c r="B436" s="30" t="s">
        <v>119</v>
      </c>
      <c r="C436" s="30" t="s">
        <v>330</v>
      </c>
      <c r="D436" s="30" t="s">
        <v>121</v>
      </c>
      <c r="E436" s="30" t="s">
        <v>365</v>
      </c>
      <c r="F436" s="43">
        <v>800</v>
      </c>
      <c r="G436" s="47">
        <f>G437</f>
        <v>0</v>
      </c>
      <c r="H436" s="45"/>
      <c r="I436" s="46" t="s">
        <v>149</v>
      </c>
    </row>
    <row r="437" spans="1:9" s="22" customFormat="1" ht="51" hidden="1" x14ac:dyDescent="0.25">
      <c r="A437" s="37" t="s">
        <v>357</v>
      </c>
      <c r="B437" s="30" t="s">
        <v>119</v>
      </c>
      <c r="C437" s="30" t="s">
        <v>330</v>
      </c>
      <c r="D437" s="30" t="s">
        <v>121</v>
      </c>
      <c r="E437" s="30" t="s">
        <v>365</v>
      </c>
      <c r="F437" s="30" t="s">
        <v>280</v>
      </c>
      <c r="G437" s="38"/>
      <c r="H437" s="31"/>
      <c r="I437" s="38"/>
    </row>
    <row r="438" spans="1:9" s="22" customFormat="1" ht="38.25" hidden="1" x14ac:dyDescent="0.25">
      <c r="A438" s="39" t="s">
        <v>366</v>
      </c>
      <c r="B438" s="30" t="s">
        <v>119</v>
      </c>
      <c r="C438" s="30" t="s">
        <v>330</v>
      </c>
      <c r="D438" s="30" t="s">
        <v>121</v>
      </c>
      <c r="E438" s="30" t="s">
        <v>367</v>
      </c>
      <c r="F438" s="43"/>
      <c r="G438" s="47">
        <f>G439</f>
        <v>0</v>
      </c>
      <c r="H438" s="45"/>
      <c r="I438" s="46" t="s">
        <v>149</v>
      </c>
    </row>
    <row r="439" spans="1:9" s="22" customFormat="1" hidden="1" x14ac:dyDescent="0.25">
      <c r="A439" s="39" t="s">
        <v>359</v>
      </c>
      <c r="B439" s="30" t="s">
        <v>119</v>
      </c>
      <c r="C439" s="30" t="s">
        <v>330</v>
      </c>
      <c r="D439" s="30" t="s">
        <v>121</v>
      </c>
      <c r="E439" s="30" t="s">
        <v>367</v>
      </c>
      <c r="F439" s="43">
        <v>400</v>
      </c>
      <c r="G439" s="47">
        <f>G440</f>
        <v>0</v>
      </c>
      <c r="H439" s="45"/>
      <c r="I439" s="46" t="s">
        <v>149</v>
      </c>
    </row>
    <row r="440" spans="1:9" s="22" customFormat="1" ht="25.5" hidden="1" x14ac:dyDescent="0.25">
      <c r="A440" s="39" t="s">
        <v>360</v>
      </c>
      <c r="B440" s="30" t="s">
        <v>119</v>
      </c>
      <c r="C440" s="30" t="s">
        <v>330</v>
      </c>
      <c r="D440" s="30" t="s">
        <v>121</v>
      </c>
      <c r="E440" s="30" t="s">
        <v>367</v>
      </c>
      <c r="F440" s="43">
        <v>440</v>
      </c>
      <c r="G440" s="47">
        <f>G441</f>
        <v>0</v>
      </c>
      <c r="H440" s="45"/>
      <c r="I440" s="46" t="s">
        <v>149</v>
      </c>
    </row>
    <row r="441" spans="1:9" s="22" customFormat="1" ht="25.5" hidden="1" x14ac:dyDescent="0.25">
      <c r="A441" s="37" t="s">
        <v>361</v>
      </c>
      <c r="B441" s="30" t="s">
        <v>119</v>
      </c>
      <c r="C441" s="30" t="s">
        <v>330</v>
      </c>
      <c r="D441" s="30" t="s">
        <v>121</v>
      </c>
      <c r="E441" s="30" t="s">
        <v>367</v>
      </c>
      <c r="F441" s="30" t="s">
        <v>362</v>
      </c>
      <c r="G441" s="38"/>
      <c r="H441" s="31"/>
      <c r="I441" s="38"/>
    </row>
    <row r="442" spans="1:9" s="22" customFormat="1" ht="38.25" hidden="1" x14ac:dyDescent="0.25">
      <c r="A442" s="39" t="s">
        <v>368</v>
      </c>
      <c r="B442" s="30" t="s">
        <v>119</v>
      </c>
      <c r="C442" s="30" t="s">
        <v>330</v>
      </c>
      <c r="D442" s="30" t="s">
        <v>121</v>
      </c>
      <c r="E442" s="30" t="s">
        <v>369</v>
      </c>
      <c r="F442" s="43"/>
      <c r="G442" s="47">
        <f>G443</f>
        <v>0</v>
      </c>
      <c r="H442" s="45"/>
      <c r="I442" s="46" t="s">
        <v>149</v>
      </c>
    </row>
    <row r="443" spans="1:9" s="22" customFormat="1" hidden="1" x14ac:dyDescent="0.25">
      <c r="A443" s="39" t="s">
        <v>359</v>
      </c>
      <c r="B443" s="30" t="s">
        <v>119</v>
      </c>
      <c r="C443" s="30" t="s">
        <v>330</v>
      </c>
      <c r="D443" s="30" t="s">
        <v>121</v>
      </c>
      <c r="E443" s="30" t="s">
        <v>369</v>
      </c>
      <c r="F443" s="43">
        <v>400</v>
      </c>
      <c r="G443" s="47">
        <f>G444</f>
        <v>0</v>
      </c>
      <c r="H443" s="45"/>
      <c r="I443" s="46" t="s">
        <v>149</v>
      </c>
    </row>
    <row r="444" spans="1:9" s="22" customFormat="1" ht="25.5" hidden="1" x14ac:dyDescent="0.25">
      <c r="A444" s="39" t="s">
        <v>360</v>
      </c>
      <c r="B444" s="30" t="s">
        <v>119</v>
      </c>
      <c r="C444" s="30" t="s">
        <v>330</v>
      </c>
      <c r="D444" s="30" t="s">
        <v>121</v>
      </c>
      <c r="E444" s="30" t="s">
        <v>369</v>
      </c>
      <c r="F444" s="43">
        <v>440</v>
      </c>
      <c r="G444" s="47">
        <f>G445</f>
        <v>0</v>
      </c>
      <c r="H444" s="45"/>
      <c r="I444" s="46" t="s">
        <v>149</v>
      </c>
    </row>
    <row r="445" spans="1:9" s="22" customFormat="1" ht="25.5" hidden="1" x14ac:dyDescent="0.25">
      <c r="A445" s="37" t="s">
        <v>361</v>
      </c>
      <c r="B445" s="30" t="s">
        <v>119</v>
      </c>
      <c r="C445" s="30" t="s">
        <v>330</v>
      </c>
      <c r="D445" s="30" t="s">
        <v>121</v>
      </c>
      <c r="E445" s="30" t="s">
        <v>369</v>
      </c>
      <c r="F445" s="30" t="s">
        <v>362</v>
      </c>
      <c r="G445" s="38"/>
      <c r="H445" s="31"/>
      <c r="I445" s="38"/>
    </row>
    <row r="446" spans="1:9" s="22" customFormat="1" ht="38.25" x14ac:dyDescent="0.25">
      <c r="A446" s="56" t="s">
        <v>204</v>
      </c>
      <c r="B446" s="30" t="s">
        <v>119</v>
      </c>
      <c r="C446" s="30" t="s">
        <v>330</v>
      </c>
      <c r="D446" s="30" t="s">
        <v>121</v>
      </c>
      <c r="E446" s="30" t="s">
        <v>205</v>
      </c>
      <c r="F446" s="30"/>
      <c r="G446" s="38">
        <f>G448+G455</f>
        <v>350000</v>
      </c>
      <c r="H446" s="31"/>
      <c r="I446" s="38"/>
    </row>
    <row r="447" spans="1:9" s="22" customFormat="1" ht="25.5" x14ac:dyDescent="0.25">
      <c r="A447" s="37" t="s">
        <v>206</v>
      </c>
      <c r="B447" s="30" t="s">
        <v>119</v>
      </c>
      <c r="C447" s="30" t="s">
        <v>330</v>
      </c>
      <c r="D447" s="30" t="s">
        <v>121</v>
      </c>
      <c r="E447" s="30" t="s">
        <v>207</v>
      </c>
      <c r="F447" s="30"/>
      <c r="G447" s="38">
        <f>G448</f>
        <v>350000</v>
      </c>
      <c r="H447" s="31"/>
      <c r="I447" s="38"/>
    </row>
    <row r="448" spans="1:9" s="22" customFormat="1" x14ac:dyDescent="0.25">
      <c r="A448" s="37" t="s">
        <v>192</v>
      </c>
      <c r="B448" s="30" t="s">
        <v>119</v>
      </c>
      <c r="C448" s="30" t="s">
        <v>330</v>
      </c>
      <c r="D448" s="30" t="s">
        <v>121</v>
      </c>
      <c r="E448" s="30" t="s">
        <v>215</v>
      </c>
      <c r="F448" s="30"/>
      <c r="G448" s="38">
        <f>G449+G452</f>
        <v>350000</v>
      </c>
      <c r="H448" s="31"/>
      <c r="I448" s="38"/>
    </row>
    <row r="449" spans="1:9" s="22" customFormat="1" ht="25.5" x14ac:dyDescent="0.25">
      <c r="A449" s="37" t="s">
        <v>163</v>
      </c>
      <c r="B449" s="30" t="s">
        <v>119</v>
      </c>
      <c r="C449" s="30" t="s">
        <v>330</v>
      </c>
      <c r="D449" s="30" t="s">
        <v>121</v>
      </c>
      <c r="E449" s="30" t="s">
        <v>215</v>
      </c>
      <c r="F449" s="30" t="s">
        <v>147</v>
      </c>
      <c r="G449" s="38">
        <f>G450</f>
        <v>350000</v>
      </c>
      <c r="H449" s="38"/>
      <c r="I449" s="38"/>
    </row>
    <row r="450" spans="1:9" s="22" customFormat="1" ht="25.5" x14ac:dyDescent="0.25">
      <c r="A450" s="39" t="s">
        <v>164</v>
      </c>
      <c r="B450" s="40">
        <v>650</v>
      </c>
      <c r="C450" s="30" t="s">
        <v>330</v>
      </c>
      <c r="D450" s="30" t="s">
        <v>121</v>
      </c>
      <c r="E450" s="30" t="s">
        <v>215</v>
      </c>
      <c r="F450" s="43">
        <v>240</v>
      </c>
      <c r="G450" s="47">
        <v>350000</v>
      </c>
      <c r="H450" s="44"/>
      <c r="I450" s="44"/>
    </row>
    <row r="451" spans="1:9" s="22" customFormat="1" ht="25.5" hidden="1" x14ac:dyDescent="0.25">
      <c r="A451" s="56" t="s">
        <v>203</v>
      </c>
      <c r="B451" s="30" t="s">
        <v>119</v>
      </c>
      <c r="C451" s="30" t="s">
        <v>330</v>
      </c>
      <c r="D451" s="30" t="s">
        <v>121</v>
      </c>
      <c r="E451" s="30" t="s">
        <v>215</v>
      </c>
      <c r="F451" s="30" t="s">
        <v>153</v>
      </c>
      <c r="G451" s="38">
        <v>100000</v>
      </c>
      <c r="H451" s="31"/>
      <c r="I451" s="38"/>
    </row>
    <row r="452" spans="1:9" s="22" customFormat="1" hidden="1" x14ac:dyDescent="0.25">
      <c r="A452" s="39" t="s">
        <v>154</v>
      </c>
      <c r="B452" s="40">
        <v>650</v>
      </c>
      <c r="C452" s="30" t="s">
        <v>330</v>
      </c>
      <c r="D452" s="30" t="s">
        <v>121</v>
      </c>
      <c r="E452" s="30" t="s">
        <v>215</v>
      </c>
      <c r="F452" s="30" t="s">
        <v>169</v>
      </c>
      <c r="G452" s="38">
        <f>G453</f>
        <v>0</v>
      </c>
      <c r="H452" s="38"/>
      <c r="I452" s="38"/>
    </row>
    <row r="453" spans="1:9" s="22" customFormat="1" ht="51" hidden="1" x14ac:dyDescent="0.25">
      <c r="A453" s="37" t="s">
        <v>278</v>
      </c>
      <c r="B453" s="30" t="s">
        <v>119</v>
      </c>
      <c r="C453" s="30" t="s">
        <v>330</v>
      </c>
      <c r="D453" s="30" t="s">
        <v>121</v>
      </c>
      <c r="E453" s="30" t="s">
        <v>215</v>
      </c>
      <c r="F453" s="30" t="s">
        <v>280</v>
      </c>
      <c r="G453" s="38"/>
      <c r="H453" s="38"/>
      <c r="I453" s="38"/>
    </row>
    <row r="454" spans="1:9" s="22" customFormat="1" ht="51" hidden="1" x14ac:dyDescent="0.25">
      <c r="A454" s="37" t="s">
        <v>370</v>
      </c>
      <c r="B454" s="30" t="s">
        <v>119</v>
      </c>
      <c r="C454" s="30" t="s">
        <v>330</v>
      </c>
      <c r="D454" s="30" t="s">
        <v>121</v>
      </c>
      <c r="E454" s="30" t="s">
        <v>371</v>
      </c>
      <c r="F454" s="30"/>
      <c r="G454" s="38">
        <f>G455</f>
        <v>0</v>
      </c>
      <c r="H454" s="31"/>
      <c r="I454" s="38"/>
    </row>
    <row r="455" spans="1:9" s="22" customFormat="1" hidden="1" x14ac:dyDescent="0.25">
      <c r="A455" s="37" t="s">
        <v>222</v>
      </c>
      <c r="B455" s="30" t="s">
        <v>119</v>
      </c>
      <c r="C455" s="30" t="s">
        <v>330</v>
      </c>
      <c r="D455" s="30" t="s">
        <v>121</v>
      </c>
      <c r="E455" s="30" t="s">
        <v>371</v>
      </c>
      <c r="F455" s="30" t="s">
        <v>169</v>
      </c>
      <c r="G455" s="38">
        <f>G456</f>
        <v>0</v>
      </c>
      <c r="H455" s="38"/>
      <c r="I455" s="38"/>
    </row>
    <row r="456" spans="1:9" s="22" customFormat="1" ht="38.25" hidden="1" x14ac:dyDescent="0.25">
      <c r="A456" s="39" t="s">
        <v>372</v>
      </c>
      <c r="B456" s="40">
        <v>650</v>
      </c>
      <c r="C456" s="30" t="s">
        <v>330</v>
      </c>
      <c r="D456" s="30" t="s">
        <v>121</v>
      </c>
      <c r="E456" s="30" t="s">
        <v>371</v>
      </c>
      <c r="F456" s="43">
        <v>810</v>
      </c>
      <c r="G456" s="47"/>
      <c r="H456" s="44"/>
      <c r="I456" s="44"/>
    </row>
    <row r="457" spans="1:9" s="22" customFormat="1" ht="38.25" hidden="1" x14ac:dyDescent="0.25">
      <c r="A457" s="56" t="s">
        <v>373</v>
      </c>
      <c r="B457" s="57" t="s">
        <v>119</v>
      </c>
      <c r="C457" s="30" t="s">
        <v>330</v>
      </c>
      <c r="D457" s="30" t="s">
        <v>121</v>
      </c>
      <c r="E457" s="30" t="s">
        <v>316</v>
      </c>
      <c r="F457" s="30"/>
      <c r="G457" s="38">
        <f>G459</f>
        <v>0</v>
      </c>
      <c r="H457" s="38"/>
      <c r="I457" s="38"/>
    </row>
    <row r="458" spans="1:9" s="22" customFormat="1" ht="25.5" hidden="1" x14ac:dyDescent="0.25">
      <c r="A458" s="37" t="s">
        <v>317</v>
      </c>
      <c r="B458" s="30" t="s">
        <v>119</v>
      </c>
      <c r="C458" s="30" t="s">
        <v>330</v>
      </c>
      <c r="D458" s="30" t="s">
        <v>121</v>
      </c>
      <c r="E458" s="30" t="s">
        <v>319</v>
      </c>
      <c r="F458" s="30"/>
      <c r="G458" s="38">
        <f>G459</f>
        <v>0</v>
      </c>
      <c r="H458" s="38"/>
      <c r="I458" s="38"/>
    </row>
    <row r="459" spans="1:9" s="22" customFormat="1" hidden="1" x14ac:dyDescent="0.25">
      <c r="A459" s="37" t="s">
        <v>192</v>
      </c>
      <c r="B459" s="30" t="s">
        <v>119</v>
      </c>
      <c r="C459" s="30" t="s">
        <v>330</v>
      </c>
      <c r="D459" s="30" t="s">
        <v>121</v>
      </c>
      <c r="E459" s="30" t="s">
        <v>318</v>
      </c>
      <c r="F459" s="30"/>
      <c r="G459" s="38">
        <f>G460+G481</f>
        <v>0</v>
      </c>
      <c r="H459" s="38"/>
      <c r="I459" s="38"/>
    </row>
    <row r="460" spans="1:9" s="22" customFormat="1" ht="25.5" hidden="1" x14ac:dyDescent="0.25">
      <c r="A460" s="37" t="s">
        <v>163</v>
      </c>
      <c r="B460" s="30" t="s">
        <v>119</v>
      </c>
      <c r="C460" s="30" t="s">
        <v>330</v>
      </c>
      <c r="D460" s="30" t="s">
        <v>121</v>
      </c>
      <c r="E460" s="30" t="s">
        <v>318</v>
      </c>
      <c r="F460" s="30" t="s">
        <v>147</v>
      </c>
      <c r="G460" s="38">
        <f>G461</f>
        <v>0</v>
      </c>
      <c r="H460" s="38"/>
      <c r="I460" s="38"/>
    </row>
    <row r="461" spans="1:9" s="22" customFormat="1" ht="25.5" hidden="1" x14ac:dyDescent="0.25">
      <c r="A461" s="39" t="s">
        <v>164</v>
      </c>
      <c r="B461" s="40">
        <v>650</v>
      </c>
      <c r="C461" s="30" t="s">
        <v>330</v>
      </c>
      <c r="D461" s="30" t="s">
        <v>121</v>
      </c>
      <c r="E461" s="30" t="s">
        <v>318</v>
      </c>
      <c r="F461" s="43">
        <v>240</v>
      </c>
      <c r="G461" s="47"/>
      <c r="H461" s="44"/>
      <c r="I461" s="44"/>
    </row>
    <row r="462" spans="1:9" s="22" customFormat="1" ht="25.5" hidden="1" x14ac:dyDescent="0.25">
      <c r="A462" s="56" t="s">
        <v>203</v>
      </c>
      <c r="B462" s="30" t="s">
        <v>119</v>
      </c>
      <c r="C462" s="30" t="s">
        <v>330</v>
      </c>
      <c r="D462" s="30" t="s">
        <v>121</v>
      </c>
      <c r="E462" s="30" t="s">
        <v>311</v>
      </c>
      <c r="F462" s="30" t="s">
        <v>153</v>
      </c>
      <c r="G462" s="38">
        <v>350000</v>
      </c>
      <c r="H462" s="31"/>
      <c r="I462" s="38"/>
    </row>
    <row r="463" spans="1:9" s="22" customFormat="1" ht="38.25" hidden="1" x14ac:dyDescent="0.25">
      <c r="A463" s="39" t="s">
        <v>374</v>
      </c>
      <c r="B463" s="30" t="s">
        <v>119</v>
      </c>
      <c r="C463" s="30" t="s">
        <v>330</v>
      </c>
      <c r="D463" s="30" t="s">
        <v>121</v>
      </c>
      <c r="E463" s="30" t="s">
        <v>375</v>
      </c>
      <c r="F463" s="43"/>
      <c r="G463" s="47">
        <f>G464</f>
        <v>0</v>
      </c>
      <c r="H463" s="45"/>
      <c r="I463" s="46" t="s">
        <v>149</v>
      </c>
    </row>
    <row r="464" spans="1:9" s="22" customFormat="1" ht="25.5" hidden="1" x14ac:dyDescent="0.25">
      <c r="A464" s="39" t="s">
        <v>376</v>
      </c>
      <c r="B464" s="30" t="s">
        <v>119</v>
      </c>
      <c r="C464" s="30" t="s">
        <v>330</v>
      </c>
      <c r="D464" s="30" t="s">
        <v>121</v>
      </c>
      <c r="E464" s="30" t="s">
        <v>377</v>
      </c>
      <c r="F464" s="43"/>
      <c r="G464" s="47">
        <f>G465+G469+G473+G476</f>
        <v>0</v>
      </c>
      <c r="H464" s="45"/>
      <c r="I464" s="46" t="s">
        <v>149</v>
      </c>
    </row>
    <row r="465" spans="1:9" s="22" customFormat="1" ht="63.75" hidden="1" x14ac:dyDescent="0.25">
      <c r="A465" s="39" t="s">
        <v>378</v>
      </c>
      <c r="B465" s="30" t="s">
        <v>119</v>
      </c>
      <c r="C465" s="30" t="s">
        <v>330</v>
      </c>
      <c r="D465" s="30" t="s">
        <v>121</v>
      </c>
      <c r="E465" s="30" t="s">
        <v>379</v>
      </c>
      <c r="F465" s="43"/>
      <c r="G465" s="47">
        <f>G466</f>
        <v>0</v>
      </c>
      <c r="H465" s="45"/>
      <c r="I465" s="46" t="s">
        <v>149</v>
      </c>
    </row>
    <row r="466" spans="1:9" s="22" customFormat="1" ht="38.25" hidden="1" x14ac:dyDescent="0.25">
      <c r="A466" s="39" t="s">
        <v>380</v>
      </c>
      <c r="B466" s="30" t="s">
        <v>119</v>
      </c>
      <c r="C466" s="30" t="s">
        <v>330</v>
      </c>
      <c r="D466" s="30" t="s">
        <v>121</v>
      </c>
      <c r="E466" s="30" t="s">
        <v>379</v>
      </c>
      <c r="F466" s="43">
        <v>400</v>
      </c>
      <c r="G466" s="47">
        <f>G467</f>
        <v>0</v>
      </c>
      <c r="H466" s="45"/>
      <c r="I466" s="46" t="s">
        <v>149</v>
      </c>
    </row>
    <row r="467" spans="1:9" s="22" customFormat="1" hidden="1" x14ac:dyDescent="0.25">
      <c r="A467" s="39" t="s">
        <v>359</v>
      </c>
      <c r="B467" s="30" t="s">
        <v>119</v>
      </c>
      <c r="C467" s="30" t="s">
        <v>330</v>
      </c>
      <c r="D467" s="30" t="s">
        <v>121</v>
      </c>
      <c r="E467" s="30" t="s">
        <v>379</v>
      </c>
      <c r="F467" s="43">
        <v>410</v>
      </c>
      <c r="G467" s="47">
        <f>G468</f>
        <v>0</v>
      </c>
      <c r="H467" s="45"/>
      <c r="I467" s="46" t="s">
        <v>149</v>
      </c>
    </row>
    <row r="468" spans="1:9" s="22" customFormat="1" ht="38.25" hidden="1" x14ac:dyDescent="0.25">
      <c r="A468" s="37" t="s">
        <v>381</v>
      </c>
      <c r="B468" s="30" t="s">
        <v>119</v>
      </c>
      <c r="C468" s="30" t="s">
        <v>330</v>
      </c>
      <c r="D468" s="30" t="s">
        <v>121</v>
      </c>
      <c r="E468" s="30" t="s">
        <v>379</v>
      </c>
      <c r="F468" s="30" t="s">
        <v>382</v>
      </c>
      <c r="G468" s="38"/>
      <c r="H468" s="31"/>
      <c r="I468" s="38"/>
    </row>
    <row r="469" spans="1:9" s="22" customFormat="1" ht="38.25" hidden="1" x14ac:dyDescent="0.25">
      <c r="A469" s="39" t="s">
        <v>383</v>
      </c>
      <c r="B469" s="30" t="s">
        <v>119</v>
      </c>
      <c r="C469" s="30" t="s">
        <v>330</v>
      </c>
      <c r="D469" s="30" t="s">
        <v>121</v>
      </c>
      <c r="E469" s="30" t="s">
        <v>384</v>
      </c>
      <c r="F469" s="43"/>
      <c r="G469" s="47">
        <f>G470</f>
        <v>0</v>
      </c>
      <c r="H469" s="45"/>
      <c r="I469" s="46" t="s">
        <v>149</v>
      </c>
    </row>
    <row r="470" spans="1:9" s="22" customFormat="1" ht="38.25" hidden="1" x14ac:dyDescent="0.25">
      <c r="A470" s="39" t="s">
        <v>380</v>
      </c>
      <c r="B470" s="30" t="s">
        <v>119</v>
      </c>
      <c r="C470" s="30" t="s">
        <v>330</v>
      </c>
      <c r="D470" s="30" t="s">
        <v>121</v>
      </c>
      <c r="E470" s="30" t="s">
        <v>384</v>
      </c>
      <c r="F470" s="43">
        <v>400</v>
      </c>
      <c r="G470" s="47">
        <f>G471</f>
        <v>0</v>
      </c>
      <c r="H470" s="45"/>
      <c r="I470" s="46" t="s">
        <v>149</v>
      </c>
    </row>
    <row r="471" spans="1:9" s="22" customFormat="1" hidden="1" x14ac:dyDescent="0.25">
      <c r="A471" s="39" t="s">
        <v>359</v>
      </c>
      <c r="B471" s="30" t="s">
        <v>119</v>
      </c>
      <c r="C471" s="30" t="s">
        <v>330</v>
      </c>
      <c r="D471" s="30" t="s">
        <v>121</v>
      </c>
      <c r="E471" s="30" t="s">
        <v>384</v>
      </c>
      <c r="F471" s="43">
        <v>410</v>
      </c>
      <c r="G471" s="47">
        <f>G472</f>
        <v>0</v>
      </c>
      <c r="H471" s="45"/>
      <c r="I471" s="46" t="s">
        <v>149</v>
      </c>
    </row>
    <row r="472" spans="1:9" s="22" customFormat="1" ht="38.25" hidden="1" x14ac:dyDescent="0.25">
      <c r="A472" s="37" t="s">
        <v>381</v>
      </c>
      <c r="B472" s="30" t="s">
        <v>119</v>
      </c>
      <c r="C472" s="30" t="s">
        <v>330</v>
      </c>
      <c r="D472" s="30" t="s">
        <v>121</v>
      </c>
      <c r="E472" s="30" t="s">
        <v>384</v>
      </c>
      <c r="F472" s="30" t="s">
        <v>382</v>
      </c>
      <c r="G472" s="38"/>
      <c r="H472" s="31"/>
      <c r="I472" s="38"/>
    </row>
    <row r="473" spans="1:9" s="22" customFormat="1" ht="114.75" hidden="1" x14ac:dyDescent="0.25">
      <c r="A473" s="39" t="s">
        <v>385</v>
      </c>
      <c r="B473" s="30" t="s">
        <v>119</v>
      </c>
      <c r="C473" s="30" t="s">
        <v>330</v>
      </c>
      <c r="D473" s="30" t="s">
        <v>121</v>
      </c>
      <c r="E473" s="30" t="s">
        <v>386</v>
      </c>
      <c r="F473" s="43"/>
      <c r="G473" s="47">
        <f>G474</f>
        <v>0</v>
      </c>
      <c r="H473" s="45"/>
      <c r="I473" s="46" t="s">
        <v>149</v>
      </c>
    </row>
    <row r="474" spans="1:9" s="22" customFormat="1" ht="25.5" hidden="1" x14ac:dyDescent="0.25">
      <c r="A474" s="37" t="s">
        <v>163</v>
      </c>
      <c r="B474" s="30" t="s">
        <v>119</v>
      </c>
      <c r="C474" s="30" t="s">
        <v>330</v>
      </c>
      <c r="D474" s="30" t="s">
        <v>121</v>
      </c>
      <c r="E474" s="30" t="s">
        <v>386</v>
      </c>
      <c r="F474" s="43">
        <v>200</v>
      </c>
      <c r="G474" s="47">
        <f>G475</f>
        <v>0</v>
      </c>
      <c r="H474" s="45"/>
      <c r="I474" s="46" t="s">
        <v>149</v>
      </c>
    </row>
    <row r="475" spans="1:9" s="22" customFormat="1" ht="25.5" hidden="1" x14ac:dyDescent="0.25">
      <c r="A475" s="39" t="s">
        <v>164</v>
      </c>
      <c r="B475" s="30" t="s">
        <v>119</v>
      </c>
      <c r="C475" s="30" t="s">
        <v>330</v>
      </c>
      <c r="D475" s="30" t="s">
        <v>121</v>
      </c>
      <c r="E475" s="30" t="s">
        <v>386</v>
      </c>
      <c r="F475" s="43">
        <v>240</v>
      </c>
      <c r="G475" s="47"/>
      <c r="H475" s="45"/>
      <c r="I475" s="46" t="s">
        <v>149</v>
      </c>
    </row>
    <row r="476" spans="1:9" s="22" customFormat="1" ht="114.75" hidden="1" x14ac:dyDescent="0.25">
      <c r="A476" s="39" t="s">
        <v>385</v>
      </c>
      <c r="B476" s="30" t="s">
        <v>119</v>
      </c>
      <c r="C476" s="30" t="s">
        <v>330</v>
      </c>
      <c r="D476" s="30" t="s">
        <v>121</v>
      </c>
      <c r="E476" s="30" t="s">
        <v>387</v>
      </c>
      <c r="F476" s="43"/>
      <c r="G476" s="47">
        <f>G477</f>
        <v>0</v>
      </c>
      <c r="H476" s="45"/>
      <c r="I476" s="46" t="s">
        <v>149</v>
      </c>
    </row>
    <row r="477" spans="1:9" s="22" customFormat="1" ht="38.25" hidden="1" x14ac:dyDescent="0.25">
      <c r="A477" s="39" t="s">
        <v>380</v>
      </c>
      <c r="B477" s="30" t="s">
        <v>119</v>
      </c>
      <c r="C477" s="30" t="s">
        <v>330</v>
      </c>
      <c r="D477" s="30" t="s">
        <v>121</v>
      </c>
      <c r="E477" s="30" t="s">
        <v>387</v>
      </c>
      <c r="F477" s="43">
        <v>400</v>
      </c>
      <c r="G477" s="47">
        <f>G478</f>
        <v>0</v>
      </c>
      <c r="H477" s="45"/>
      <c r="I477" s="46" t="s">
        <v>149</v>
      </c>
    </row>
    <row r="478" spans="1:9" s="22" customFormat="1" hidden="1" x14ac:dyDescent="0.25">
      <c r="A478" s="39" t="s">
        <v>359</v>
      </c>
      <c r="B478" s="30" t="s">
        <v>119</v>
      </c>
      <c r="C478" s="30" t="s">
        <v>330</v>
      </c>
      <c r="D478" s="30" t="s">
        <v>121</v>
      </c>
      <c r="E478" s="30" t="s">
        <v>387</v>
      </c>
      <c r="F478" s="43">
        <v>410</v>
      </c>
      <c r="G478" s="47">
        <f>G479</f>
        <v>0</v>
      </c>
      <c r="H478" s="45"/>
      <c r="I478" s="46" t="s">
        <v>149</v>
      </c>
    </row>
    <row r="479" spans="1:9" s="22" customFormat="1" ht="38.25" hidden="1" x14ac:dyDescent="0.25">
      <c r="A479" s="37" t="s">
        <v>381</v>
      </c>
      <c r="B479" s="30" t="s">
        <v>119</v>
      </c>
      <c r="C479" s="30" t="s">
        <v>330</v>
      </c>
      <c r="D479" s="30" t="s">
        <v>121</v>
      </c>
      <c r="E479" s="30" t="s">
        <v>387</v>
      </c>
      <c r="F479" s="30" t="s">
        <v>382</v>
      </c>
      <c r="G479" s="38"/>
      <c r="H479" s="31"/>
      <c r="I479" s="38"/>
    </row>
    <row r="480" spans="1:9" s="22" customFormat="1" hidden="1" x14ac:dyDescent="0.25">
      <c r="A480" s="37"/>
      <c r="B480" s="30"/>
      <c r="C480" s="30"/>
      <c r="D480" s="30"/>
      <c r="E480" s="30"/>
      <c r="F480" s="30"/>
      <c r="G480" s="38"/>
      <c r="H480" s="31"/>
      <c r="I480" s="38"/>
    </row>
    <row r="481" spans="1:9" s="22" customFormat="1" ht="51" hidden="1" x14ac:dyDescent="0.25">
      <c r="A481" s="39" t="s">
        <v>210</v>
      </c>
      <c r="B481" s="30" t="s">
        <v>119</v>
      </c>
      <c r="C481" s="30" t="s">
        <v>330</v>
      </c>
      <c r="D481" s="30" t="s">
        <v>121</v>
      </c>
      <c r="E481" s="30" t="s">
        <v>311</v>
      </c>
      <c r="F481" s="30" t="s">
        <v>211</v>
      </c>
      <c r="G481" s="38">
        <f>G482</f>
        <v>0</v>
      </c>
      <c r="H481" s="38"/>
      <c r="I481" s="38"/>
    </row>
    <row r="482" spans="1:9" s="22" customFormat="1" hidden="1" x14ac:dyDescent="0.25">
      <c r="A482" s="39" t="s">
        <v>388</v>
      </c>
      <c r="B482" s="40">
        <v>650</v>
      </c>
      <c r="C482" s="30" t="s">
        <v>330</v>
      </c>
      <c r="D482" s="30" t="s">
        <v>121</v>
      </c>
      <c r="E482" s="30" t="s">
        <v>311</v>
      </c>
      <c r="F482" s="43">
        <v>630</v>
      </c>
      <c r="G482" s="47"/>
      <c r="H482" s="44"/>
      <c r="I482" s="44"/>
    </row>
    <row r="483" spans="1:9" s="22" customFormat="1" x14ac:dyDescent="0.25">
      <c r="A483" s="33" t="s">
        <v>389</v>
      </c>
      <c r="B483" s="36" t="s">
        <v>119</v>
      </c>
      <c r="C483" s="36" t="s">
        <v>330</v>
      </c>
      <c r="D483" s="36" t="s">
        <v>123</v>
      </c>
      <c r="E483" s="36"/>
      <c r="F483" s="36"/>
      <c r="G483" s="31">
        <f>G490+G484</f>
        <v>10000</v>
      </c>
      <c r="H483" s="31"/>
      <c r="I483" s="31"/>
    </row>
    <row r="484" spans="1:9" s="22" customFormat="1" ht="38.25" x14ac:dyDescent="0.25">
      <c r="A484" s="56" t="s">
        <v>204</v>
      </c>
      <c r="B484" s="30" t="s">
        <v>119</v>
      </c>
      <c r="C484" s="30" t="s">
        <v>330</v>
      </c>
      <c r="D484" s="30" t="s">
        <v>123</v>
      </c>
      <c r="E484" s="30" t="s">
        <v>205</v>
      </c>
      <c r="F484" s="30"/>
      <c r="G484" s="38">
        <f>G485</f>
        <v>10000</v>
      </c>
      <c r="H484" s="31"/>
      <c r="I484" s="38"/>
    </row>
    <row r="485" spans="1:9" s="22" customFormat="1" ht="25.5" x14ac:dyDescent="0.25">
      <c r="A485" s="37" t="s">
        <v>206</v>
      </c>
      <c r="B485" s="30" t="s">
        <v>119</v>
      </c>
      <c r="C485" s="30" t="s">
        <v>330</v>
      </c>
      <c r="D485" s="30" t="s">
        <v>123</v>
      </c>
      <c r="E485" s="30" t="s">
        <v>207</v>
      </c>
      <c r="F485" s="30"/>
      <c r="G485" s="38">
        <f>G487</f>
        <v>10000</v>
      </c>
      <c r="H485" s="31"/>
      <c r="I485" s="38"/>
    </row>
    <row r="486" spans="1:9" s="22" customFormat="1" x14ac:dyDescent="0.25">
      <c r="A486" s="37" t="s">
        <v>390</v>
      </c>
      <c r="B486" s="30" t="s">
        <v>119</v>
      </c>
      <c r="C486" s="30" t="s">
        <v>330</v>
      </c>
      <c r="D486" s="30" t="s">
        <v>123</v>
      </c>
      <c r="E486" s="30" t="s">
        <v>215</v>
      </c>
      <c r="F486" s="30"/>
      <c r="G486" s="38">
        <f>G487</f>
        <v>10000</v>
      </c>
      <c r="H486" s="38"/>
      <c r="I486" s="38"/>
    </row>
    <row r="487" spans="1:9" s="22" customFormat="1" ht="25.5" x14ac:dyDescent="0.25">
      <c r="A487" s="37" t="s">
        <v>163</v>
      </c>
      <c r="B487" s="30" t="s">
        <v>119</v>
      </c>
      <c r="C487" s="30" t="s">
        <v>330</v>
      </c>
      <c r="D487" s="30" t="s">
        <v>123</v>
      </c>
      <c r="E487" s="30" t="s">
        <v>215</v>
      </c>
      <c r="F487" s="30" t="s">
        <v>147</v>
      </c>
      <c r="G487" s="38">
        <f>G488</f>
        <v>10000</v>
      </c>
      <c r="H487" s="38"/>
      <c r="I487" s="38"/>
    </row>
    <row r="488" spans="1:9" s="22" customFormat="1" ht="25.5" x14ac:dyDescent="0.25">
      <c r="A488" s="39" t="s">
        <v>164</v>
      </c>
      <c r="B488" s="40">
        <v>650</v>
      </c>
      <c r="C488" s="30" t="s">
        <v>330</v>
      </c>
      <c r="D488" s="30" t="s">
        <v>123</v>
      </c>
      <c r="E488" s="30" t="s">
        <v>215</v>
      </c>
      <c r="F488" s="43">
        <v>240</v>
      </c>
      <c r="G488" s="47">
        <v>10000</v>
      </c>
      <c r="H488" s="44"/>
      <c r="I488" s="44"/>
    </row>
    <row r="489" spans="1:9" s="22" customFormat="1" hidden="1" x14ac:dyDescent="0.25">
      <c r="A489" s="56"/>
      <c r="B489" s="30"/>
      <c r="C489" s="30"/>
      <c r="D489" s="30"/>
      <c r="E489" s="30"/>
      <c r="F489" s="30"/>
      <c r="G489" s="38"/>
      <c r="H489" s="31"/>
      <c r="I489" s="38"/>
    </row>
    <row r="490" spans="1:9" s="22" customFormat="1" ht="38.25" hidden="1" x14ac:dyDescent="0.25">
      <c r="A490" s="56" t="s">
        <v>373</v>
      </c>
      <c r="B490" s="30" t="s">
        <v>119</v>
      </c>
      <c r="C490" s="30" t="s">
        <v>330</v>
      </c>
      <c r="D490" s="30" t="s">
        <v>123</v>
      </c>
      <c r="E490" s="30" t="s">
        <v>316</v>
      </c>
      <c r="F490" s="30"/>
      <c r="G490" s="38">
        <f>G493+G496</f>
        <v>0</v>
      </c>
      <c r="H490" s="38"/>
      <c r="I490" s="38"/>
    </row>
    <row r="491" spans="1:9" s="22" customFormat="1" ht="25.5" hidden="1" x14ac:dyDescent="0.25">
      <c r="A491" s="37" t="s">
        <v>317</v>
      </c>
      <c r="B491" s="30" t="s">
        <v>119</v>
      </c>
      <c r="C491" s="30" t="s">
        <v>330</v>
      </c>
      <c r="D491" s="30" t="s">
        <v>123</v>
      </c>
      <c r="E491" s="30" t="s">
        <v>319</v>
      </c>
      <c r="F491" s="30"/>
      <c r="G491" s="38">
        <f>G492</f>
        <v>0</v>
      </c>
      <c r="H491" s="38"/>
      <c r="I491" s="38"/>
    </row>
    <row r="492" spans="1:9" s="22" customFormat="1" hidden="1" x14ac:dyDescent="0.25">
      <c r="A492" s="37" t="s">
        <v>192</v>
      </c>
      <c r="B492" s="30" t="s">
        <v>119</v>
      </c>
      <c r="C492" s="30" t="s">
        <v>330</v>
      </c>
      <c r="D492" s="30" t="s">
        <v>123</v>
      </c>
      <c r="E492" s="30" t="s">
        <v>318</v>
      </c>
      <c r="F492" s="30"/>
      <c r="G492" s="38">
        <f>G493</f>
        <v>0</v>
      </c>
      <c r="H492" s="38"/>
      <c r="I492" s="38"/>
    </row>
    <row r="493" spans="1:9" s="22" customFormat="1" ht="25.5" hidden="1" x14ac:dyDescent="0.25">
      <c r="A493" s="37" t="s">
        <v>163</v>
      </c>
      <c r="B493" s="30" t="s">
        <v>119</v>
      </c>
      <c r="C493" s="30" t="s">
        <v>330</v>
      </c>
      <c r="D493" s="30" t="s">
        <v>123</v>
      </c>
      <c r="E493" s="30" t="s">
        <v>318</v>
      </c>
      <c r="F493" s="30" t="s">
        <v>147</v>
      </c>
      <c r="G493" s="38">
        <f>G494</f>
        <v>0</v>
      </c>
      <c r="H493" s="38"/>
      <c r="I493" s="38"/>
    </row>
    <row r="494" spans="1:9" s="22" customFormat="1" ht="25.5" hidden="1" x14ac:dyDescent="0.25">
      <c r="A494" s="39" t="s">
        <v>164</v>
      </c>
      <c r="B494" s="40">
        <v>650</v>
      </c>
      <c r="C494" s="30" t="s">
        <v>330</v>
      </c>
      <c r="D494" s="30" t="s">
        <v>123</v>
      </c>
      <c r="E494" s="30" t="s">
        <v>318</v>
      </c>
      <c r="F494" s="43">
        <v>240</v>
      </c>
      <c r="G494" s="47"/>
      <c r="H494" s="44"/>
      <c r="I494" s="44"/>
    </row>
    <row r="495" spans="1:9" s="22" customFormat="1" ht="25.5" hidden="1" x14ac:dyDescent="0.25">
      <c r="A495" s="56" t="s">
        <v>203</v>
      </c>
      <c r="B495" s="30" t="s">
        <v>119</v>
      </c>
      <c r="C495" s="30" t="s">
        <v>330</v>
      </c>
      <c r="D495" s="30" t="s">
        <v>123</v>
      </c>
      <c r="E495" s="30" t="s">
        <v>311</v>
      </c>
      <c r="F495" s="30" t="s">
        <v>153</v>
      </c>
      <c r="G495" s="38">
        <v>50000</v>
      </c>
      <c r="H495" s="31"/>
      <c r="I495" s="38"/>
    </row>
    <row r="496" spans="1:9" s="22" customFormat="1" ht="140.25" hidden="1" x14ac:dyDescent="0.25">
      <c r="A496" s="91" t="s">
        <v>391</v>
      </c>
      <c r="B496" s="30" t="s">
        <v>119</v>
      </c>
      <c r="C496" s="30" t="s">
        <v>330</v>
      </c>
      <c r="D496" s="30" t="s">
        <v>123</v>
      </c>
      <c r="E496" s="30" t="s">
        <v>392</v>
      </c>
      <c r="F496" s="30"/>
      <c r="G496" s="38">
        <f>G497</f>
        <v>0</v>
      </c>
      <c r="H496" s="38">
        <f>G496</f>
        <v>0</v>
      </c>
      <c r="I496" s="38"/>
    </row>
    <row r="497" spans="1:11" s="22" customFormat="1" hidden="1" x14ac:dyDescent="0.25">
      <c r="A497" s="37" t="s">
        <v>393</v>
      </c>
      <c r="B497" s="30" t="s">
        <v>119</v>
      </c>
      <c r="C497" s="30" t="s">
        <v>330</v>
      </c>
      <c r="D497" s="30" t="s">
        <v>123</v>
      </c>
      <c r="E497" s="30" t="s">
        <v>392</v>
      </c>
      <c r="F497" s="30" t="s">
        <v>221</v>
      </c>
      <c r="G497" s="38">
        <f>G498</f>
        <v>0</v>
      </c>
      <c r="H497" s="38">
        <f>G497</f>
        <v>0</v>
      </c>
      <c r="I497" s="38"/>
    </row>
    <row r="498" spans="1:11" s="22" customFormat="1" hidden="1" x14ac:dyDescent="0.25">
      <c r="A498" s="37" t="s">
        <v>222</v>
      </c>
      <c r="B498" s="40">
        <v>650</v>
      </c>
      <c r="C498" s="30" t="s">
        <v>330</v>
      </c>
      <c r="D498" s="30" t="s">
        <v>123</v>
      </c>
      <c r="E498" s="30" t="s">
        <v>392</v>
      </c>
      <c r="F498" s="30" t="s">
        <v>394</v>
      </c>
      <c r="G498" s="47"/>
      <c r="H498" s="44">
        <f>G498</f>
        <v>0</v>
      </c>
      <c r="I498" s="44"/>
    </row>
    <row r="499" spans="1:11" s="22" customFormat="1" x14ac:dyDescent="0.25">
      <c r="A499" s="35" t="s">
        <v>395</v>
      </c>
      <c r="B499" s="36" t="s">
        <v>119</v>
      </c>
      <c r="C499" s="36" t="s">
        <v>330</v>
      </c>
      <c r="D499" s="36" t="s">
        <v>254</v>
      </c>
      <c r="E499" s="36"/>
      <c r="F499" s="36"/>
      <c r="G499" s="31">
        <f>G500+G566+G588+G542+G510+G506+G518</f>
        <v>15899439.790000001</v>
      </c>
      <c r="H499" s="31"/>
      <c r="I499" s="31"/>
    </row>
    <row r="500" spans="1:11" s="22" customFormat="1" hidden="1" x14ac:dyDescent="0.25">
      <c r="A500" s="39" t="s">
        <v>396</v>
      </c>
      <c r="B500" s="57" t="s">
        <v>119</v>
      </c>
      <c r="C500" s="30" t="s">
        <v>330</v>
      </c>
      <c r="D500" s="30" t="s">
        <v>254</v>
      </c>
      <c r="E500" s="30" t="s">
        <v>397</v>
      </c>
      <c r="F500" s="43" t="s">
        <v>149</v>
      </c>
      <c r="G500" s="49"/>
      <c r="H500" s="50" t="s">
        <v>149</v>
      </c>
      <c r="I500" s="50" t="s">
        <v>149</v>
      </c>
    </row>
    <row r="501" spans="1:11" s="22" customFormat="1" hidden="1" x14ac:dyDescent="0.25">
      <c r="A501" s="39" t="s">
        <v>398</v>
      </c>
      <c r="B501" s="57" t="s">
        <v>119</v>
      </c>
      <c r="C501" s="30" t="s">
        <v>330</v>
      </c>
      <c r="D501" s="30" t="s">
        <v>254</v>
      </c>
      <c r="E501" s="30" t="s">
        <v>397</v>
      </c>
      <c r="F501" s="43" t="s">
        <v>149</v>
      </c>
      <c r="G501" s="49"/>
      <c r="H501" s="50" t="s">
        <v>149</v>
      </c>
      <c r="I501" s="50" t="s">
        <v>149</v>
      </c>
    </row>
    <row r="502" spans="1:11" s="22" customFormat="1" ht="25.5" hidden="1" x14ac:dyDescent="0.25">
      <c r="A502" s="37" t="s">
        <v>163</v>
      </c>
      <c r="B502" s="30" t="s">
        <v>119</v>
      </c>
      <c r="C502" s="30" t="s">
        <v>330</v>
      </c>
      <c r="D502" s="30" t="s">
        <v>254</v>
      </c>
      <c r="E502" s="30" t="s">
        <v>397</v>
      </c>
      <c r="F502" s="30" t="s">
        <v>147</v>
      </c>
      <c r="G502" s="38"/>
      <c r="H502" s="38"/>
      <c r="I502" s="87"/>
    </row>
    <row r="503" spans="1:11" s="22" customFormat="1" ht="25.5" hidden="1" x14ac:dyDescent="0.25">
      <c r="A503" s="39" t="s">
        <v>164</v>
      </c>
      <c r="B503" s="40">
        <v>650</v>
      </c>
      <c r="C503" s="30" t="s">
        <v>330</v>
      </c>
      <c r="D503" s="30" t="s">
        <v>254</v>
      </c>
      <c r="E503" s="30" t="s">
        <v>397</v>
      </c>
      <c r="F503" s="43">
        <v>240</v>
      </c>
      <c r="G503" s="44"/>
      <c r="H503" s="44"/>
      <c r="I503" s="46" t="s">
        <v>149</v>
      </c>
    </row>
    <row r="504" spans="1:11" s="22" customFormat="1" ht="25.5" hidden="1" x14ac:dyDescent="0.25">
      <c r="A504" s="56" t="s">
        <v>203</v>
      </c>
      <c r="B504" s="30" t="s">
        <v>119</v>
      </c>
      <c r="C504" s="30" t="s">
        <v>330</v>
      </c>
      <c r="D504" s="30" t="s">
        <v>254</v>
      </c>
      <c r="E504" s="30" t="s">
        <v>397</v>
      </c>
      <c r="F504" s="30" t="s">
        <v>153</v>
      </c>
      <c r="G504" s="38"/>
      <c r="H504" s="38"/>
      <c r="I504" s="87"/>
    </row>
    <row r="505" spans="1:11" s="22" customFormat="1" ht="51" hidden="1" x14ac:dyDescent="0.25">
      <c r="A505" s="56" t="s">
        <v>399</v>
      </c>
      <c r="B505" s="30" t="s">
        <v>119</v>
      </c>
      <c r="C505" s="30" t="s">
        <v>330</v>
      </c>
      <c r="D505" s="30" t="s">
        <v>254</v>
      </c>
      <c r="E505" s="30" t="s">
        <v>397</v>
      </c>
      <c r="F505" s="30" t="s">
        <v>400</v>
      </c>
      <c r="G505" s="38"/>
      <c r="H505" s="38"/>
      <c r="I505" s="38"/>
    </row>
    <row r="506" spans="1:11" s="52" customFormat="1" ht="38.25" hidden="1" x14ac:dyDescent="0.2">
      <c r="A506" s="39" t="s">
        <v>401</v>
      </c>
      <c r="B506" s="40">
        <v>650</v>
      </c>
      <c r="C506" s="30" t="s">
        <v>330</v>
      </c>
      <c r="D506" s="30" t="s">
        <v>254</v>
      </c>
      <c r="E506" s="42">
        <v>700000</v>
      </c>
      <c r="F506" s="43" t="s">
        <v>149</v>
      </c>
      <c r="G506" s="47">
        <f>G508+G567</f>
        <v>0</v>
      </c>
      <c r="H506" s="85"/>
      <c r="I506" s="86"/>
    </row>
    <row r="507" spans="1:11" s="52" customFormat="1" ht="63.75" hidden="1" x14ac:dyDescent="0.2">
      <c r="A507" s="37" t="s">
        <v>128</v>
      </c>
      <c r="B507" s="30" t="s">
        <v>119</v>
      </c>
      <c r="C507" s="30" t="s">
        <v>330</v>
      </c>
      <c r="D507" s="30" t="s">
        <v>254</v>
      </c>
      <c r="E507" s="92">
        <v>702151</v>
      </c>
      <c r="F507" s="30" t="s">
        <v>129</v>
      </c>
      <c r="G507" s="38">
        <f>G508</f>
        <v>0</v>
      </c>
      <c r="H507" s="38"/>
      <c r="I507" s="38"/>
      <c r="J507" s="58"/>
      <c r="K507" s="58"/>
    </row>
    <row r="508" spans="1:11" s="52" customFormat="1" ht="25.5" hidden="1" x14ac:dyDescent="0.2">
      <c r="A508" s="59" t="s">
        <v>402</v>
      </c>
      <c r="B508" s="30" t="s">
        <v>119</v>
      </c>
      <c r="C508" s="30" t="s">
        <v>330</v>
      </c>
      <c r="D508" s="30" t="s">
        <v>254</v>
      </c>
      <c r="E508" s="92">
        <v>702151</v>
      </c>
      <c r="F508" s="30" t="s">
        <v>403</v>
      </c>
      <c r="G508" s="38">
        <f>G509</f>
        <v>0</v>
      </c>
      <c r="H508" s="38"/>
      <c r="I508" s="38"/>
      <c r="J508" s="58"/>
      <c r="K508" s="58"/>
    </row>
    <row r="509" spans="1:11" s="52" customFormat="1" ht="12.75" hidden="1" x14ac:dyDescent="0.2">
      <c r="A509" s="87" t="s">
        <v>314</v>
      </c>
      <c r="B509" s="57" t="s">
        <v>119</v>
      </c>
      <c r="C509" s="30" t="s">
        <v>330</v>
      </c>
      <c r="D509" s="30" t="s">
        <v>254</v>
      </c>
      <c r="E509" s="92">
        <v>702151</v>
      </c>
      <c r="F509" s="57" t="s">
        <v>404</v>
      </c>
      <c r="G509" s="88"/>
      <c r="H509" s="38"/>
      <c r="I509" s="38"/>
      <c r="J509" s="58"/>
      <c r="K509" s="58"/>
    </row>
    <row r="510" spans="1:11" s="22" customFormat="1" ht="38.25" x14ac:dyDescent="0.25">
      <c r="A510" s="39" t="s">
        <v>335</v>
      </c>
      <c r="B510" s="57" t="s">
        <v>119</v>
      </c>
      <c r="C510" s="30" t="s">
        <v>330</v>
      </c>
      <c r="D510" s="30" t="s">
        <v>254</v>
      </c>
      <c r="E510" s="42">
        <v>1800000000</v>
      </c>
      <c r="F510" s="30"/>
      <c r="G510" s="38">
        <f>G512+G583+G587+G594</f>
        <v>2500000</v>
      </c>
      <c r="H510" s="38"/>
      <c r="I510" s="38"/>
    </row>
    <row r="511" spans="1:11" s="22" customFormat="1" ht="25.5" x14ac:dyDescent="0.25">
      <c r="A511" s="39" t="s">
        <v>336</v>
      </c>
      <c r="B511" s="30" t="s">
        <v>119</v>
      </c>
      <c r="C511" s="30" t="s">
        <v>330</v>
      </c>
      <c r="D511" s="30" t="s">
        <v>254</v>
      </c>
      <c r="E511" s="42">
        <v>1800100000</v>
      </c>
      <c r="F511" s="30"/>
      <c r="G511" s="38">
        <f>G512</f>
        <v>2500000</v>
      </c>
      <c r="H511" s="38"/>
      <c r="I511" s="38"/>
    </row>
    <row r="512" spans="1:11" s="22" customFormat="1" x14ac:dyDescent="0.25">
      <c r="A512" s="39" t="s">
        <v>192</v>
      </c>
      <c r="B512" s="30" t="s">
        <v>119</v>
      </c>
      <c r="C512" s="30" t="s">
        <v>330</v>
      </c>
      <c r="D512" s="30" t="s">
        <v>254</v>
      </c>
      <c r="E512" s="42">
        <v>1800199990</v>
      </c>
      <c r="F512" s="30"/>
      <c r="G512" s="38">
        <f>G513+G515</f>
        <v>2500000</v>
      </c>
      <c r="H512" s="38"/>
      <c r="I512" s="38"/>
    </row>
    <row r="513" spans="1:9" s="22" customFormat="1" ht="25.5" x14ac:dyDescent="0.25">
      <c r="A513" s="37" t="s">
        <v>163</v>
      </c>
      <c r="B513" s="30" t="s">
        <v>119</v>
      </c>
      <c r="C513" s="30" t="s">
        <v>330</v>
      </c>
      <c r="D513" s="30" t="s">
        <v>254</v>
      </c>
      <c r="E513" s="42">
        <v>1800199990</v>
      </c>
      <c r="F513" s="30" t="s">
        <v>147</v>
      </c>
      <c r="G513" s="38">
        <f>G514</f>
        <v>2170000</v>
      </c>
      <c r="H513" s="38"/>
      <c r="I513" s="38"/>
    </row>
    <row r="514" spans="1:9" s="22" customFormat="1" ht="25.5" x14ac:dyDescent="0.25">
      <c r="A514" s="39" t="s">
        <v>164</v>
      </c>
      <c r="B514" s="40">
        <v>650</v>
      </c>
      <c r="C514" s="30" t="s">
        <v>330</v>
      </c>
      <c r="D514" s="30" t="s">
        <v>254</v>
      </c>
      <c r="E514" s="42">
        <v>1800199990</v>
      </c>
      <c r="F514" s="43">
        <v>240</v>
      </c>
      <c r="G514" s="47">
        <f>2500000-330000</f>
        <v>2170000</v>
      </c>
      <c r="H514" s="44"/>
      <c r="I514" s="44"/>
    </row>
    <row r="515" spans="1:9" s="22" customFormat="1" x14ac:dyDescent="0.25">
      <c r="A515" s="39" t="s">
        <v>220</v>
      </c>
      <c r="B515" s="30" t="s">
        <v>119</v>
      </c>
      <c r="C515" s="30" t="s">
        <v>330</v>
      </c>
      <c r="D515" s="30" t="s">
        <v>254</v>
      </c>
      <c r="E515" s="42">
        <v>1800199990</v>
      </c>
      <c r="F515" s="30" t="s">
        <v>221</v>
      </c>
      <c r="G515" s="38">
        <f>G516</f>
        <v>330000</v>
      </c>
      <c r="H515" s="38"/>
      <c r="I515" s="38"/>
    </row>
    <row r="516" spans="1:9" s="22" customFormat="1" x14ac:dyDescent="0.25">
      <c r="A516" s="39" t="s">
        <v>222</v>
      </c>
      <c r="B516" s="30" t="s">
        <v>119</v>
      </c>
      <c r="C516" s="30" t="s">
        <v>330</v>
      </c>
      <c r="D516" s="30" t="s">
        <v>254</v>
      </c>
      <c r="E516" s="42">
        <v>1800199990</v>
      </c>
      <c r="F516" s="43">
        <v>540</v>
      </c>
      <c r="G516" s="47">
        <v>330000</v>
      </c>
      <c r="H516" s="44"/>
      <c r="I516" s="44"/>
    </row>
    <row r="517" spans="1:9" s="22" customFormat="1" hidden="1" x14ac:dyDescent="0.25">
      <c r="A517" s="56"/>
      <c r="B517" s="30"/>
      <c r="C517" s="30"/>
      <c r="D517" s="30"/>
      <c r="E517" s="42"/>
      <c r="F517" s="30"/>
      <c r="G517" s="38"/>
      <c r="H517" s="38"/>
      <c r="I517" s="38"/>
    </row>
    <row r="518" spans="1:9" s="22" customFormat="1" ht="25.5" x14ac:dyDescent="0.25">
      <c r="A518" s="56" t="s">
        <v>243</v>
      </c>
      <c r="B518" s="57" t="s">
        <v>119</v>
      </c>
      <c r="C518" s="30" t="s">
        <v>330</v>
      </c>
      <c r="D518" s="30" t="s">
        <v>254</v>
      </c>
      <c r="E518" s="30" t="s">
        <v>244</v>
      </c>
      <c r="F518" s="30"/>
      <c r="G518" s="38">
        <f>G519</f>
        <v>100000</v>
      </c>
      <c r="H518" s="38"/>
      <c r="I518" s="38"/>
    </row>
    <row r="519" spans="1:9" s="22" customFormat="1" ht="25.5" x14ac:dyDescent="0.25">
      <c r="A519" s="37" t="s">
        <v>238</v>
      </c>
      <c r="B519" s="30" t="s">
        <v>119</v>
      </c>
      <c r="C519" s="30" t="s">
        <v>330</v>
      </c>
      <c r="D519" s="30" t="s">
        <v>254</v>
      </c>
      <c r="E519" s="30" t="s">
        <v>245</v>
      </c>
      <c r="F519" s="30"/>
      <c r="G519" s="38">
        <f>G520+G539+G536+G525+G528+G533</f>
        <v>100000</v>
      </c>
      <c r="H519" s="38"/>
      <c r="I519" s="38"/>
    </row>
    <row r="520" spans="1:9" s="22" customFormat="1" ht="25.5" hidden="1" x14ac:dyDescent="0.25">
      <c r="A520" s="37" t="s">
        <v>405</v>
      </c>
      <c r="B520" s="30" t="s">
        <v>119</v>
      </c>
      <c r="C520" s="30" t="s">
        <v>330</v>
      </c>
      <c r="D520" s="30" t="s">
        <v>254</v>
      </c>
      <c r="E520" s="30" t="s">
        <v>406</v>
      </c>
      <c r="F520" s="30"/>
      <c r="G520" s="38">
        <f>G521+G523</f>
        <v>0</v>
      </c>
      <c r="H520" s="38"/>
      <c r="I520" s="38"/>
    </row>
    <row r="521" spans="1:9" s="22" customFormat="1" ht="25.5" hidden="1" x14ac:dyDescent="0.25">
      <c r="A521" s="37" t="s">
        <v>163</v>
      </c>
      <c r="B521" s="30" t="s">
        <v>119</v>
      </c>
      <c r="C521" s="30" t="s">
        <v>330</v>
      </c>
      <c r="D521" s="30" t="s">
        <v>254</v>
      </c>
      <c r="E521" s="30" t="s">
        <v>406</v>
      </c>
      <c r="F521" s="30" t="s">
        <v>147</v>
      </c>
      <c r="G521" s="38">
        <f>G522</f>
        <v>0</v>
      </c>
      <c r="H521" s="38"/>
      <c r="I521" s="38"/>
    </row>
    <row r="522" spans="1:9" s="22" customFormat="1" ht="28.5" hidden="1" customHeight="1" x14ac:dyDescent="0.25">
      <c r="A522" s="39" t="s">
        <v>164</v>
      </c>
      <c r="B522" s="40">
        <v>650</v>
      </c>
      <c r="C522" s="30" t="s">
        <v>330</v>
      </c>
      <c r="D522" s="30" t="s">
        <v>254</v>
      </c>
      <c r="E522" s="30" t="s">
        <v>406</v>
      </c>
      <c r="F522" s="43">
        <v>240</v>
      </c>
      <c r="G522" s="47"/>
      <c r="H522" s="44"/>
      <c r="I522" s="44"/>
    </row>
    <row r="523" spans="1:9" s="22" customFormat="1" ht="51" hidden="1" x14ac:dyDescent="0.25">
      <c r="A523" s="39" t="s">
        <v>210</v>
      </c>
      <c r="B523" s="30" t="s">
        <v>119</v>
      </c>
      <c r="C523" s="30" t="s">
        <v>330</v>
      </c>
      <c r="D523" s="30" t="s">
        <v>254</v>
      </c>
      <c r="E523" s="30" t="s">
        <v>406</v>
      </c>
      <c r="F523" s="30" t="s">
        <v>211</v>
      </c>
      <c r="G523" s="38">
        <f>G524</f>
        <v>0</v>
      </c>
      <c r="H523" s="38"/>
      <c r="I523" s="38"/>
    </row>
    <row r="524" spans="1:9" s="22" customFormat="1" ht="28.5" hidden="1" customHeight="1" x14ac:dyDescent="0.25">
      <c r="A524" s="37" t="s">
        <v>212</v>
      </c>
      <c r="B524" s="40">
        <v>650</v>
      </c>
      <c r="C524" s="30" t="s">
        <v>330</v>
      </c>
      <c r="D524" s="30" t="s">
        <v>254</v>
      </c>
      <c r="E524" s="30" t="s">
        <v>406</v>
      </c>
      <c r="F524" s="43">
        <v>610</v>
      </c>
      <c r="G524" s="47"/>
      <c r="H524" s="44"/>
      <c r="I524" s="44"/>
    </row>
    <row r="525" spans="1:9" s="22" customFormat="1" ht="25.5" hidden="1" x14ac:dyDescent="0.25">
      <c r="A525" s="37" t="s">
        <v>407</v>
      </c>
      <c r="B525" s="30" t="s">
        <v>119</v>
      </c>
      <c r="C525" s="30" t="s">
        <v>330</v>
      </c>
      <c r="D525" s="30" t="s">
        <v>254</v>
      </c>
      <c r="E525" s="30" t="s">
        <v>408</v>
      </c>
      <c r="F525" s="30"/>
      <c r="G525" s="38">
        <f>G526</f>
        <v>0</v>
      </c>
      <c r="H525" s="38"/>
      <c r="I525" s="38"/>
    </row>
    <row r="526" spans="1:9" s="22" customFormat="1" ht="51" hidden="1" x14ac:dyDescent="0.25">
      <c r="A526" s="39" t="s">
        <v>210</v>
      </c>
      <c r="B526" s="30" t="s">
        <v>119</v>
      </c>
      <c r="C526" s="30" t="s">
        <v>330</v>
      </c>
      <c r="D526" s="30" t="s">
        <v>254</v>
      </c>
      <c r="E526" s="30" t="s">
        <v>408</v>
      </c>
      <c r="F526" s="30" t="s">
        <v>211</v>
      </c>
      <c r="G526" s="38">
        <f>G527</f>
        <v>0</v>
      </c>
      <c r="H526" s="38"/>
      <c r="I526" s="38"/>
    </row>
    <row r="527" spans="1:9" s="22" customFormat="1" hidden="1" x14ac:dyDescent="0.25">
      <c r="A527" s="37" t="s">
        <v>212</v>
      </c>
      <c r="B527" s="40">
        <v>650</v>
      </c>
      <c r="C527" s="30" t="s">
        <v>330</v>
      </c>
      <c r="D527" s="30" t="s">
        <v>254</v>
      </c>
      <c r="E527" s="30" t="s">
        <v>408</v>
      </c>
      <c r="F527" s="43">
        <v>610</v>
      </c>
      <c r="G527" s="47"/>
      <c r="H527" s="44"/>
      <c r="I527" s="44"/>
    </row>
    <row r="528" spans="1:9" s="22" customFormat="1" ht="25.5" hidden="1" x14ac:dyDescent="0.25">
      <c r="A528" s="37" t="s">
        <v>405</v>
      </c>
      <c r="B528" s="30" t="s">
        <v>119</v>
      </c>
      <c r="C528" s="30" t="s">
        <v>330</v>
      </c>
      <c r="D528" s="30" t="s">
        <v>254</v>
      </c>
      <c r="E528" s="30" t="s">
        <v>409</v>
      </c>
      <c r="F528" s="30"/>
      <c r="G528" s="38">
        <f>G529+G532</f>
        <v>0</v>
      </c>
      <c r="H528" s="38"/>
      <c r="I528" s="38"/>
    </row>
    <row r="529" spans="1:9" s="22" customFormat="1" ht="25.5" hidden="1" x14ac:dyDescent="0.25">
      <c r="A529" s="37" t="s">
        <v>163</v>
      </c>
      <c r="B529" s="30" t="s">
        <v>119</v>
      </c>
      <c r="C529" s="30" t="s">
        <v>330</v>
      </c>
      <c r="D529" s="30" t="s">
        <v>254</v>
      </c>
      <c r="E529" s="30" t="s">
        <v>409</v>
      </c>
      <c r="F529" s="30" t="s">
        <v>147</v>
      </c>
      <c r="G529" s="38">
        <f>G530</f>
        <v>0</v>
      </c>
      <c r="H529" s="38"/>
      <c r="I529" s="38"/>
    </row>
    <row r="530" spans="1:9" s="22" customFormat="1" ht="25.5" hidden="1" x14ac:dyDescent="0.25">
      <c r="A530" s="39" t="s">
        <v>164</v>
      </c>
      <c r="B530" s="40">
        <v>650</v>
      </c>
      <c r="C530" s="30" t="s">
        <v>330</v>
      </c>
      <c r="D530" s="30" t="s">
        <v>254</v>
      </c>
      <c r="E530" s="30" t="s">
        <v>409</v>
      </c>
      <c r="F530" s="43">
        <v>240</v>
      </c>
      <c r="G530" s="47"/>
      <c r="H530" s="44"/>
      <c r="I530" s="44"/>
    </row>
    <row r="531" spans="1:9" s="22" customFormat="1" ht="51" hidden="1" x14ac:dyDescent="0.25">
      <c r="A531" s="39" t="s">
        <v>210</v>
      </c>
      <c r="B531" s="30" t="s">
        <v>119</v>
      </c>
      <c r="C531" s="30" t="s">
        <v>330</v>
      </c>
      <c r="D531" s="30" t="s">
        <v>254</v>
      </c>
      <c r="E531" s="30" t="s">
        <v>409</v>
      </c>
      <c r="F531" s="30" t="s">
        <v>211</v>
      </c>
      <c r="G531" s="38">
        <f>G532</f>
        <v>0</v>
      </c>
      <c r="H531" s="38"/>
      <c r="I531" s="38"/>
    </row>
    <row r="532" spans="1:9" s="22" customFormat="1" hidden="1" x14ac:dyDescent="0.25">
      <c r="A532" s="37" t="s">
        <v>212</v>
      </c>
      <c r="B532" s="40">
        <v>650</v>
      </c>
      <c r="C532" s="30" t="s">
        <v>330</v>
      </c>
      <c r="D532" s="30" t="s">
        <v>254</v>
      </c>
      <c r="E532" s="30" t="s">
        <v>409</v>
      </c>
      <c r="F532" s="43">
        <v>610</v>
      </c>
      <c r="G532" s="47"/>
      <c r="H532" s="44"/>
      <c r="I532" s="44"/>
    </row>
    <row r="533" spans="1:9" s="22" customFormat="1" ht="25.5" hidden="1" x14ac:dyDescent="0.25">
      <c r="A533" s="37" t="s">
        <v>407</v>
      </c>
      <c r="B533" s="30" t="s">
        <v>119</v>
      </c>
      <c r="C533" s="30" t="s">
        <v>330</v>
      </c>
      <c r="D533" s="30" t="s">
        <v>254</v>
      </c>
      <c r="E533" s="30" t="s">
        <v>410</v>
      </c>
      <c r="F533" s="30"/>
      <c r="G533" s="38">
        <f>G534</f>
        <v>0</v>
      </c>
      <c r="H533" s="38"/>
      <c r="I533" s="38"/>
    </row>
    <row r="534" spans="1:9" s="22" customFormat="1" ht="51" hidden="1" x14ac:dyDescent="0.25">
      <c r="A534" s="39" t="s">
        <v>210</v>
      </c>
      <c r="B534" s="30" t="s">
        <v>119</v>
      </c>
      <c r="C534" s="30" t="s">
        <v>330</v>
      </c>
      <c r="D534" s="30" t="s">
        <v>254</v>
      </c>
      <c r="E534" s="30" t="s">
        <v>410</v>
      </c>
      <c r="F534" s="30" t="s">
        <v>211</v>
      </c>
      <c r="G534" s="38">
        <f>G535</f>
        <v>0</v>
      </c>
      <c r="H534" s="38"/>
      <c r="I534" s="38"/>
    </row>
    <row r="535" spans="1:9" s="22" customFormat="1" hidden="1" x14ac:dyDescent="0.25">
      <c r="A535" s="37" t="s">
        <v>212</v>
      </c>
      <c r="B535" s="40">
        <v>650</v>
      </c>
      <c r="C535" s="30" t="s">
        <v>330</v>
      </c>
      <c r="D535" s="30" t="s">
        <v>254</v>
      </c>
      <c r="E535" s="30" t="s">
        <v>410</v>
      </c>
      <c r="F535" s="43">
        <v>610</v>
      </c>
      <c r="G535" s="47"/>
      <c r="H535" s="44"/>
      <c r="I535" s="44"/>
    </row>
    <row r="536" spans="1:9" s="22" customFormat="1" x14ac:dyDescent="0.25">
      <c r="A536" s="39" t="s">
        <v>192</v>
      </c>
      <c r="B536" s="30" t="s">
        <v>119</v>
      </c>
      <c r="C536" s="30" t="s">
        <v>330</v>
      </c>
      <c r="D536" s="30" t="s">
        <v>254</v>
      </c>
      <c r="E536" s="42">
        <v>2500199990</v>
      </c>
      <c r="F536" s="30"/>
      <c r="G536" s="38">
        <f>G537</f>
        <v>100000</v>
      </c>
      <c r="H536" s="38"/>
      <c r="I536" s="38"/>
    </row>
    <row r="537" spans="1:9" s="22" customFormat="1" ht="25.5" x14ac:dyDescent="0.25">
      <c r="A537" s="37" t="s">
        <v>163</v>
      </c>
      <c r="B537" s="30" t="s">
        <v>119</v>
      </c>
      <c r="C537" s="30" t="s">
        <v>330</v>
      </c>
      <c r="D537" s="30" t="s">
        <v>254</v>
      </c>
      <c r="E537" s="42">
        <v>2500199990</v>
      </c>
      <c r="F537" s="30" t="s">
        <v>147</v>
      </c>
      <c r="G537" s="38">
        <f>G538</f>
        <v>100000</v>
      </c>
      <c r="H537" s="38"/>
      <c r="I537" s="38"/>
    </row>
    <row r="538" spans="1:9" s="22" customFormat="1" ht="25.5" x14ac:dyDescent="0.25">
      <c r="A538" s="39" t="s">
        <v>164</v>
      </c>
      <c r="B538" s="40">
        <v>650</v>
      </c>
      <c r="C538" s="30" t="s">
        <v>330</v>
      </c>
      <c r="D538" s="30" t="s">
        <v>254</v>
      </c>
      <c r="E538" s="42">
        <v>2500199990</v>
      </c>
      <c r="F538" s="43">
        <v>240</v>
      </c>
      <c r="G538" s="47">
        <v>100000</v>
      </c>
      <c r="H538" s="44"/>
      <c r="I538" s="44"/>
    </row>
    <row r="539" spans="1:9" s="22" customFormat="1" ht="25.5" hidden="1" x14ac:dyDescent="0.25">
      <c r="A539" s="37" t="s">
        <v>411</v>
      </c>
      <c r="B539" s="30" t="s">
        <v>119</v>
      </c>
      <c r="C539" s="30" t="s">
        <v>330</v>
      </c>
      <c r="D539" s="30" t="s">
        <v>254</v>
      </c>
      <c r="E539" s="30" t="s">
        <v>412</v>
      </c>
      <c r="F539" s="30"/>
      <c r="G539" s="38">
        <f>G540</f>
        <v>0</v>
      </c>
      <c r="H539" s="38"/>
      <c r="I539" s="38"/>
    </row>
    <row r="540" spans="1:9" s="22" customFormat="1" ht="25.5" hidden="1" x14ac:dyDescent="0.25">
      <c r="A540" s="37" t="s">
        <v>163</v>
      </c>
      <c r="B540" s="30" t="s">
        <v>119</v>
      </c>
      <c r="C540" s="30" t="s">
        <v>330</v>
      </c>
      <c r="D540" s="30" t="s">
        <v>254</v>
      </c>
      <c r="E540" s="30" t="s">
        <v>412</v>
      </c>
      <c r="F540" s="30" t="s">
        <v>147</v>
      </c>
      <c r="G540" s="38">
        <f>G541</f>
        <v>0</v>
      </c>
      <c r="H540" s="38"/>
      <c r="I540" s="38"/>
    </row>
    <row r="541" spans="1:9" s="22" customFormat="1" ht="25.5" hidden="1" x14ac:dyDescent="0.25">
      <c r="A541" s="39" t="s">
        <v>164</v>
      </c>
      <c r="B541" s="40">
        <v>650</v>
      </c>
      <c r="C541" s="30" t="s">
        <v>330</v>
      </c>
      <c r="D541" s="30" t="s">
        <v>254</v>
      </c>
      <c r="E541" s="30" t="s">
        <v>412</v>
      </c>
      <c r="F541" s="43">
        <v>240</v>
      </c>
      <c r="G541" s="47"/>
      <c r="H541" s="44"/>
      <c r="I541" s="44"/>
    </row>
    <row r="542" spans="1:9" s="22" customFormat="1" ht="38.25" x14ac:dyDescent="0.25">
      <c r="A542" s="56" t="s">
        <v>373</v>
      </c>
      <c r="B542" s="57" t="s">
        <v>119</v>
      </c>
      <c r="C542" s="30" t="s">
        <v>330</v>
      </c>
      <c r="D542" s="30" t="s">
        <v>254</v>
      </c>
      <c r="E542" s="30" t="s">
        <v>316</v>
      </c>
      <c r="F542" s="30"/>
      <c r="G542" s="38">
        <f>G543+G600+G604+G608</f>
        <v>13299439.790000001</v>
      </c>
      <c r="H542" s="38"/>
      <c r="I542" s="38"/>
    </row>
    <row r="543" spans="1:9" s="22" customFormat="1" ht="27.6" customHeight="1" x14ac:dyDescent="0.25">
      <c r="A543" s="37" t="s">
        <v>317</v>
      </c>
      <c r="B543" s="30" t="s">
        <v>119</v>
      </c>
      <c r="C543" s="30" t="s">
        <v>330</v>
      </c>
      <c r="D543" s="30" t="s">
        <v>254</v>
      </c>
      <c r="E543" s="30" t="s">
        <v>319</v>
      </c>
      <c r="F543" s="30"/>
      <c r="G543" s="38">
        <f>G544+G550+G557+G547</f>
        <v>11396284.470000001</v>
      </c>
      <c r="H543" s="38"/>
      <c r="I543" s="38"/>
    </row>
    <row r="544" spans="1:9" s="22" customFormat="1" ht="25.5" hidden="1" x14ac:dyDescent="0.25">
      <c r="A544" s="56" t="s">
        <v>208</v>
      </c>
      <c r="B544" s="40"/>
      <c r="C544" s="30" t="s">
        <v>330</v>
      </c>
      <c r="D544" s="30" t="s">
        <v>254</v>
      </c>
      <c r="E544" s="30" t="s">
        <v>413</v>
      </c>
      <c r="F544" s="43"/>
      <c r="G544" s="47">
        <f>G545</f>
        <v>0</v>
      </c>
      <c r="H544" s="44"/>
      <c r="I544" s="44"/>
    </row>
    <row r="545" spans="1:9" s="22" customFormat="1" ht="51" hidden="1" x14ac:dyDescent="0.25">
      <c r="A545" s="39" t="s">
        <v>210</v>
      </c>
      <c r="B545" s="40"/>
      <c r="C545" s="30" t="s">
        <v>330</v>
      </c>
      <c r="D545" s="30" t="s">
        <v>254</v>
      </c>
      <c r="E545" s="30" t="s">
        <v>413</v>
      </c>
      <c r="F545" s="43">
        <v>600</v>
      </c>
      <c r="G545" s="47">
        <f>G546</f>
        <v>0</v>
      </c>
      <c r="H545" s="44"/>
      <c r="I545" s="44"/>
    </row>
    <row r="546" spans="1:9" s="22" customFormat="1" hidden="1" x14ac:dyDescent="0.25">
      <c r="A546" s="37" t="s">
        <v>212</v>
      </c>
      <c r="B546" s="40"/>
      <c r="C546" s="30" t="s">
        <v>330</v>
      </c>
      <c r="D546" s="30" t="s">
        <v>254</v>
      </c>
      <c r="E546" s="30" t="s">
        <v>413</v>
      </c>
      <c r="F546" s="43">
        <v>610</v>
      </c>
      <c r="G546" s="47"/>
      <c r="H546" s="44"/>
      <c r="I546" s="44"/>
    </row>
    <row r="547" spans="1:9" s="22" customFormat="1" ht="38.25" hidden="1" x14ac:dyDescent="0.25">
      <c r="A547" s="37" t="s">
        <v>414</v>
      </c>
      <c r="B547" s="30" t="s">
        <v>119</v>
      </c>
      <c r="C547" s="30" t="s">
        <v>330</v>
      </c>
      <c r="D547" s="30" t="s">
        <v>254</v>
      </c>
      <c r="E547" s="30" t="s">
        <v>415</v>
      </c>
      <c r="F547" s="30"/>
      <c r="G547" s="38">
        <f>G548</f>
        <v>0</v>
      </c>
      <c r="H547" s="38"/>
      <c r="I547" s="38"/>
    </row>
    <row r="548" spans="1:9" s="22" customFormat="1" ht="25.5" hidden="1" x14ac:dyDescent="0.25">
      <c r="A548" s="37" t="s">
        <v>163</v>
      </c>
      <c r="B548" s="30" t="s">
        <v>119</v>
      </c>
      <c r="C548" s="30" t="s">
        <v>330</v>
      </c>
      <c r="D548" s="30" t="s">
        <v>254</v>
      </c>
      <c r="E548" s="30" t="s">
        <v>415</v>
      </c>
      <c r="F548" s="30" t="s">
        <v>147</v>
      </c>
      <c r="G548" s="38">
        <f>G549</f>
        <v>0</v>
      </c>
      <c r="H548" s="38"/>
      <c r="I548" s="38"/>
    </row>
    <row r="549" spans="1:9" s="22" customFormat="1" ht="25.5" hidden="1" x14ac:dyDescent="0.25">
      <c r="A549" s="39" t="s">
        <v>164</v>
      </c>
      <c r="B549" s="40">
        <v>650</v>
      </c>
      <c r="C549" s="30" t="s">
        <v>330</v>
      </c>
      <c r="D549" s="30" t="s">
        <v>254</v>
      </c>
      <c r="E549" s="30" t="s">
        <v>415</v>
      </c>
      <c r="F549" s="43">
        <v>240</v>
      </c>
      <c r="G549" s="47"/>
      <c r="H549" s="44"/>
      <c r="I549" s="44"/>
    </row>
    <row r="550" spans="1:9" s="22" customFormat="1" x14ac:dyDescent="0.25">
      <c r="A550" s="37" t="s">
        <v>192</v>
      </c>
      <c r="B550" s="30" t="s">
        <v>119</v>
      </c>
      <c r="C550" s="30" t="s">
        <v>330</v>
      </c>
      <c r="D550" s="30" t="s">
        <v>254</v>
      </c>
      <c r="E550" s="30" t="s">
        <v>318</v>
      </c>
      <c r="F550" s="30"/>
      <c r="G550" s="38">
        <f>G551+G564+G555+G554</f>
        <v>11396284.470000001</v>
      </c>
      <c r="H550" s="38"/>
      <c r="I550" s="38"/>
    </row>
    <row r="551" spans="1:9" s="22" customFormat="1" ht="25.5" x14ac:dyDescent="0.25">
      <c r="A551" s="37" t="s">
        <v>163</v>
      </c>
      <c r="B551" s="30" t="s">
        <v>119</v>
      </c>
      <c r="C551" s="30" t="s">
        <v>330</v>
      </c>
      <c r="D551" s="30" t="s">
        <v>254</v>
      </c>
      <c r="E551" s="30" t="s">
        <v>318</v>
      </c>
      <c r="F551" s="30" t="s">
        <v>147</v>
      </c>
      <c r="G551" s="38">
        <f>G552</f>
        <v>11396284.470000001</v>
      </c>
      <c r="H551" s="38"/>
      <c r="I551" s="38"/>
    </row>
    <row r="552" spans="1:9" s="22" customFormat="1" ht="25.5" x14ac:dyDescent="0.25">
      <c r="A552" s="39" t="s">
        <v>164</v>
      </c>
      <c r="B552" s="40">
        <v>650</v>
      </c>
      <c r="C552" s="30" t="s">
        <v>330</v>
      </c>
      <c r="D552" s="30" t="s">
        <v>254</v>
      </c>
      <c r="E552" s="30" t="s">
        <v>318</v>
      </c>
      <c r="F552" s="43">
        <v>240</v>
      </c>
      <c r="G552" s="47">
        <v>11396284.470000001</v>
      </c>
      <c r="H552" s="44"/>
      <c r="I552" s="44"/>
    </row>
    <row r="553" spans="1:9" s="22" customFormat="1" hidden="1" x14ac:dyDescent="0.25">
      <c r="A553" s="39" t="s">
        <v>220</v>
      </c>
      <c r="B553" s="30" t="s">
        <v>119</v>
      </c>
      <c r="C553" s="30" t="s">
        <v>330</v>
      </c>
      <c r="D553" s="30" t="s">
        <v>254</v>
      </c>
      <c r="E553" s="30" t="s">
        <v>318</v>
      </c>
      <c r="F553" s="30" t="s">
        <v>221</v>
      </c>
      <c r="G553" s="38">
        <f>G554</f>
        <v>0</v>
      </c>
      <c r="H553" s="38"/>
      <c r="I553" s="38"/>
    </row>
    <row r="554" spans="1:9" s="22" customFormat="1" hidden="1" x14ac:dyDescent="0.25">
      <c r="A554" s="39" t="s">
        <v>222</v>
      </c>
      <c r="B554" s="30" t="s">
        <v>119</v>
      </c>
      <c r="C554" s="30" t="s">
        <v>330</v>
      </c>
      <c r="D554" s="30" t="s">
        <v>254</v>
      </c>
      <c r="E554" s="30" t="s">
        <v>318</v>
      </c>
      <c r="F554" s="43">
        <v>540</v>
      </c>
      <c r="G554" s="47"/>
      <c r="H554" s="44"/>
      <c r="I554" s="44"/>
    </row>
    <row r="555" spans="1:9" s="22" customFormat="1" ht="51" hidden="1" x14ac:dyDescent="0.25">
      <c r="A555" s="39" t="s">
        <v>210</v>
      </c>
      <c r="B555" s="40"/>
      <c r="C555" s="30" t="s">
        <v>330</v>
      </c>
      <c r="D555" s="30" t="s">
        <v>254</v>
      </c>
      <c r="E555" s="30" t="s">
        <v>318</v>
      </c>
      <c r="F555" s="43">
        <v>600</v>
      </c>
      <c r="G555" s="47">
        <f>G556</f>
        <v>0</v>
      </c>
      <c r="H555" s="44"/>
      <c r="I555" s="44"/>
    </row>
    <row r="556" spans="1:9" s="22" customFormat="1" hidden="1" x14ac:dyDescent="0.25">
      <c r="A556" s="37" t="s">
        <v>212</v>
      </c>
      <c r="B556" s="40"/>
      <c r="C556" s="30" t="s">
        <v>330</v>
      </c>
      <c r="D556" s="30" t="s">
        <v>254</v>
      </c>
      <c r="E556" s="30" t="s">
        <v>318</v>
      </c>
      <c r="F556" s="43">
        <v>610</v>
      </c>
      <c r="G556" s="47"/>
      <c r="H556" s="44"/>
      <c r="I556" s="44"/>
    </row>
    <row r="557" spans="1:9" s="22" customFormat="1" ht="51" hidden="1" x14ac:dyDescent="0.25">
      <c r="A557" s="37" t="s">
        <v>416</v>
      </c>
      <c r="B557" s="30" t="s">
        <v>119</v>
      </c>
      <c r="C557" s="30" t="s">
        <v>330</v>
      </c>
      <c r="D557" s="30" t="s">
        <v>254</v>
      </c>
      <c r="E557" s="30" t="s">
        <v>417</v>
      </c>
      <c r="F557" s="30"/>
      <c r="G557" s="38">
        <f>G558+G564</f>
        <v>0</v>
      </c>
      <c r="H557" s="38"/>
      <c r="I557" s="38"/>
    </row>
    <row r="558" spans="1:9" s="22" customFormat="1" ht="25.5" hidden="1" x14ac:dyDescent="0.25">
      <c r="A558" s="37" t="s">
        <v>163</v>
      </c>
      <c r="B558" s="30" t="s">
        <v>119</v>
      </c>
      <c r="C558" s="30" t="s">
        <v>330</v>
      </c>
      <c r="D558" s="30" t="s">
        <v>254</v>
      </c>
      <c r="E558" s="30" t="s">
        <v>417</v>
      </c>
      <c r="F558" s="30" t="s">
        <v>147</v>
      </c>
      <c r="G558" s="38">
        <f>G559</f>
        <v>0</v>
      </c>
      <c r="H558" s="38"/>
      <c r="I558" s="38"/>
    </row>
    <row r="559" spans="1:9" s="22" customFormat="1" ht="25.5" hidden="1" x14ac:dyDescent="0.25">
      <c r="A559" s="39" t="s">
        <v>164</v>
      </c>
      <c r="B559" s="40">
        <v>650</v>
      </c>
      <c r="C559" s="30" t="s">
        <v>330</v>
      </c>
      <c r="D559" s="30" t="s">
        <v>254</v>
      </c>
      <c r="E559" s="30" t="s">
        <v>417</v>
      </c>
      <c r="F559" s="43">
        <v>240</v>
      </c>
      <c r="G559" s="47"/>
      <c r="H559" s="44"/>
      <c r="I559" s="44"/>
    </row>
    <row r="560" spans="1:9" s="22" customFormat="1" ht="63.75" hidden="1" x14ac:dyDescent="0.25">
      <c r="A560" s="37" t="s">
        <v>418</v>
      </c>
      <c r="B560" s="30" t="s">
        <v>119</v>
      </c>
      <c r="C560" s="30" t="s">
        <v>330</v>
      </c>
      <c r="D560" s="30" t="s">
        <v>254</v>
      </c>
      <c r="E560" s="30" t="s">
        <v>419</v>
      </c>
      <c r="F560" s="30"/>
      <c r="G560" s="38">
        <f>G561+G567</f>
        <v>0</v>
      </c>
      <c r="H560" s="38"/>
      <c r="I560" s="38"/>
    </row>
    <row r="561" spans="1:9" s="22" customFormat="1" ht="25.5" hidden="1" x14ac:dyDescent="0.25">
      <c r="A561" s="37" t="s">
        <v>163</v>
      </c>
      <c r="B561" s="30" t="s">
        <v>119</v>
      </c>
      <c r="C561" s="30" t="s">
        <v>330</v>
      </c>
      <c r="D561" s="30" t="s">
        <v>254</v>
      </c>
      <c r="E561" s="30" t="s">
        <v>419</v>
      </c>
      <c r="F561" s="30" t="s">
        <v>147</v>
      </c>
      <c r="G561" s="38">
        <f>G562</f>
        <v>0</v>
      </c>
      <c r="H561" s="38"/>
      <c r="I561" s="38"/>
    </row>
    <row r="562" spans="1:9" s="22" customFormat="1" ht="25.5" hidden="1" x14ac:dyDescent="0.25">
      <c r="A562" s="39" t="s">
        <v>164</v>
      </c>
      <c r="B562" s="40">
        <v>650</v>
      </c>
      <c r="C562" s="30" t="s">
        <v>330</v>
      </c>
      <c r="D562" s="30" t="s">
        <v>254</v>
      </c>
      <c r="E562" s="30" t="s">
        <v>419</v>
      </c>
      <c r="F562" s="43">
        <v>240</v>
      </c>
      <c r="G562" s="47"/>
      <c r="H562" s="44"/>
      <c r="I562" s="44"/>
    </row>
    <row r="563" spans="1:9" s="22" customFormat="1" hidden="1" x14ac:dyDescent="0.25">
      <c r="A563" s="37"/>
      <c r="B563" s="30"/>
      <c r="C563" s="30"/>
      <c r="D563" s="30"/>
      <c r="E563" s="30"/>
      <c r="F563" s="30"/>
      <c r="G563" s="38"/>
      <c r="H563" s="38"/>
      <c r="I563" s="38"/>
    </row>
    <row r="564" spans="1:9" s="22" customFormat="1" ht="30" hidden="1" customHeight="1" x14ac:dyDescent="0.25">
      <c r="A564" s="59" t="s">
        <v>241</v>
      </c>
      <c r="B564" s="57" t="s">
        <v>119</v>
      </c>
      <c r="C564" s="30" t="s">
        <v>330</v>
      </c>
      <c r="D564" s="30" t="s">
        <v>254</v>
      </c>
      <c r="E564" s="30" t="s">
        <v>318</v>
      </c>
      <c r="F564" s="43">
        <v>600</v>
      </c>
      <c r="G564" s="47">
        <f>G565</f>
        <v>0</v>
      </c>
      <c r="H564" s="45"/>
      <c r="I564" s="46" t="s">
        <v>149</v>
      </c>
    </row>
    <row r="565" spans="1:9" s="22" customFormat="1" hidden="1" x14ac:dyDescent="0.25">
      <c r="A565" s="59" t="s">
        <v>212</v>
      </c>
      <c r="B565" s="30" t="s">
        <v>119</v>
      </c>
      <c r="C565" s="30" t="s">
        <v>330</v>
      </c>
      <c r="D565" s="30" t="s">
        <v>254</v>
      </c>
      <c r="E565" s="30" t="s">
        <v>318</v>
      </c>
      <c r="F565" s="30" t="s">
        <v>213</v>
      </c>
      <c r="G565" s="38"/>
      <c r="H565" s="38"/>
      <c r="I565" s="38"/>
    </row>
    <row r="566" spans="1:9" s="22" customFormat="1" hidden="1" x14ac:dyDescent="0.25">
      <c r="A566" s="56" t="s">
        <v>420</v>
      </c>
      <c r="B566" s="30" t="s">
        <v>119</v>
      </c>
      <c r="C566" s="30" t="s">
        <v>330</v>
      </c>
      <c r="D566" s="30" t="s">
        <v>254</v>
      </c>
      <c r="E566" s="30" t="s">
        <v>421</v>
      </c>
      <c r="F566" s="30"/>
      <c r="G566" s="38">
        <f>G567+G573+G577+G581</f>
        <v>0</v>
      </c>
      <c r="H566" s="38"/>
      <c r="I566" s="38"/>
    </row>
    <row r="567" spans="1:9" s="22" customFormat="1" hidden="1" x14ac:dyDescent="0.25">
      <c r="A567" s="37" t="s">
        <v>422</v>
      </c>
      <c r="B567" s="30" t="s">
        <v>119</v>
      </c>
      <c r="C567" s="30" t="s">
        <v>330</v>
      </c>
      <c r="D567" s="30" t="s">
        <v>254</v>
      </c>
      <c r="E567" s="30" t="s">
        <v>423</v>
      </c>
      <c r="F567" s="30"/>
      <c r="G567" s="38">
        <f>G568</f>
        <v>0</v>
      </c>
      <c r="H567" s="38"/>
      <c r="I567" s="38"/>
    </row>
    <row r="568" spans="1:9" s="22" customFormat="1" ht="25.5" hidden="1" x14ac:dyDescent="0.25">
      <c r="A568" s="37" t="s">
        <v>163</v>
      </c>
      <c r="B568" s="30" t="s">
        <v>119</v>
      </c>
      <c r="C568" s="30" t="s">
        <v>330</v>
      </c>
      <c r="D568" s="30" t="s">
        <v>254</v>
      </c>
      <c r="E568" s="30" t="s">
        <v>424</v>
      </c>
      <c r="F568" s="30" t="s">
        <v>129</v>
      </c>
      <c r="G568" s="38">
        <f>G569</f>
        <v>0</v>
      </c>
      <c r="H568" s="38"/>
      <c r="I568" s="38"/>
    </row>
    <row r="569" spans="1:9" s="22" customFormat="1" ht="26.25" hidden="1" x14ac:dyDescent="0.25">
      <c r="A569" s="59" t="s">
        <v>402</v>
      </c>
      <c r="B569" s="40">
        <v>650</v>
      </c>
      <c r="C569" s="30" t="s">
        <v>330</v>
      </c>
      <c r="D569" s="30" t="s">
        <v>254</v>
      </c>
      <c r="E569" s="30" t="s">
        <v>424</v>
      </c>
      <c r="F569" s="43">
        <v>110</v>
      </c>
      <c r="G569" s="47">
        <f>G570</f>
        <v>0</v>
      </c>
      <c r="H569" s="44"/>
      <c r="I569" s="44"/>
    </row>
    <row r="570" spans="1:9" s="22" customFormat="1" hidden="1" x14ac:dyDescent="0.25">
      <c r="A570" s="87" t="s">
        <v>314</v>
      </c>
      <c r="B570" s="30" t="s">
        <v>119</v>
      </c>
      <c r="C570" s="30" t="s">
        <v>330</v>
      </c>
      <c r="D570" s="30" t="s">
        <v>254</v>
      </c>
      <c r="E570" s="30" t="s">
        <v>424</v>
      </c>
      <c r="F570" s="30" t="s">
        <v>404</v>
      </c>
      <c r="G570" s="38"/>
      <c r="H570" s="38"/>
      <c r="I570" s="38"/>
    </row>
    <row r="571" spans="1:9" s="22" customFormat="1" ht="38.25" hidden="1" x14ac:dyDescent="0.25">
      <c r="A571" s="37" t="s">
        <v>425</v>
      </c>
      <c r="B571" s="30" t="s">
        <v>119</v>
      </c>
      <c r="C571" s="30" t="s">
        <v>330</v>
      </c>
      <c r="D571" s="30" t="s">
        <v>254</v>
      </c>
      <c r="E571" s="30" t="s">
        <v>426</v>
      </c>
      <c r="F571" s="30"/>
      <c r="G571" s="38">
        <f>SUM(G572)</f>
        <v>0</v>
      </c>
      <c r="H571" s="38"/>
      <c r="I571" s="38"/>
    </row>
    <row r="572" spans="1:9" s="22" customFormat="1" ht="25.5" hidden="1" x14ac:dyDescent="0.25">
      <c r="A572" s="37" t="s">
        <v>427</v>
      </c>
      <c r="B572" s="30" t="s">
        <v>119</v>
      </c>
      <c r="C572" s="30" t="s">
        <v>330</v>
      </c>
      <c r="D572" s="30" t="s">
        <v>254</v>
      </c>
      <c r="E572" s="30" t="s">
        <v>426</v>
      </c>
      <c r="F572" s="30" t="s">
        <v>153</v>
      </c>
      <c r="G572" s="38"/>
      <c r="H572" s="38"/>
      <c r="I572" s="38"/>
    </row>
    <row r="573" spans="1:9" s="22" customFormat="1" hidden="1" x14ac:dyDescent="0.25">
      <c r="A573" s="37" t="s">
        <v>428</v>
      </c>
      <c r="B573" s="30" t="s">
        <v>119</v>
      </c>
      <c r="C573" s="30" t="s">
        <v>330</v>
      </c>
      <c r="D573" s="30" t="s">
        <v>254</v>
      </c>
      <c r="E573" s="30" t="s">
        <v>429</v>
      </c>
      <c r="F573" s="30"/>
      <c r="G573" s="38">
        <f>G574</f>
        <v>0</v>
      </c>
      <c r="H573" s="38"/>
      <c r="I573" s="38"/>
    </row>
    <row r="574" spans="1:9" s="22" customFormat="1" ht="25.5" hidden="1" x14ac:dyDescent="0.25">
      <c r="A574" s="37" t="s">
        <v>163</v>
      </c>
      <c r="B574" s="30" t="s">
        <v>119</v>
      </c>
      <c r="C574" s="30" t="s">
        <v>330</v>
      </c>
      <c r="D574" s="30" t="s">
        <v>254</v>
      </c>
      <c r="E574" s="30" t="s">
        <v>429</v>
      </c>
      <c r="F574" s="30" t="s">
        <v>147</v>
      </c>
      <c r="G574" s="38">
        <f>G575</f>
        <v>0</v>
      </c>
      <c r="H574" s="38"/>
      <c r="I574" s="38"/>
    </row>
    <row r="575" spans="1:9" s="22" customFormat="1" ht="25.5" hidden="1" x14ac:dyDescent="0.25">
      <c r="A575" s="39" t="s">
        <v>164</v>
      </c>
      <c r="B575" s="40">
        <v>650</v>
      </c>
      <c r="C575" s="30" t="s">
        <v>330</v>
      </c>
      <c r="D575" s="30" t="s">
        <v>254</v>
      </c>
      <c r="E575" s="30" t="s">
        <v>429</v>
      </c>
      <c r="F575" s="43">
        <v>240</v>
      </c>
      <c r="G575" s="47">
        <f>G576</f>
        <v>0</v>
      </c>
      <c r="H575" s="44"/>
      <c r="I575" s="44"/>
    </row>
    <row r="576" spans="1:9" s="22" customFormat="1" ht="25.5" hidden="1" x14ac:dyDescent="0.25">
      <c r="A576" s="37" t="s">
        <v>203</v>
      </c>
      <c r="B576" s="30" t="s">
        <v>119</v>
      </c>
      <c r="C576" s="30" t="s">
        <v>330</v>
      </c>
      <c r="D576" s="30" t="s">
        <v>254</v>
      </c>
      <c r="E576" s="30" t="s">
        <v>429</v>
      </c>
      <c r="F576" s="30" t="s">
        <v>153</v>
      </c>
      <c r="G576" s="38"/>
      <c r="H576" s="38"/>
      <c r="I576" s="38"/>
    </row>
    <row r="577" spans="1:9" s="22" customFormat="1" hidden="1" x14ac:dyDescent="0.25">
      <c r="A577" s="37" t="s">
        <v>430</v>
      </c>
      <c r="B577" s="30" t="s">
        <v>119</v>
      </c>
      <c r="C577" s="30" t="s">
        <v>330</v>
      </c>
      <c r="D577" s="30" t="s">
        <v>254</v>
      </c>
      <c r="E577" s="30" t="s">
        <v>431</v>
      </c>
      <c r="F577" s="30"/>
      <c r="G577" s="38">
        <f>G578</f>
        <v>0</v>
      </c>
      <c r="H577" s="38"/>
      <c r="I577" s="38"/>
    </row>
    <row r="578" spans="1:9" s="22" customFormat="1" ht="25.5" hidden="1" x14ac:dyDescent="0.25">
      <c r="A578" s="37" t="s">
        <v>163</v>
      </c>
      <c r="B578" s="30" t="s">
        <v>119</v>
      </c>
      <c r="C578" s="30" t="s">
        <v>330</v>
      </c>
      <c r="D578" s="30" t="s">
        <v>254</v>
      </c>
      <c r="E578" s="30" t="s">
        <v>431</v>
      </c>
      <c r="F578" s="30" t="s">
        <v>147</v>
      </c>
      <c r="G578" s="38">
        <f>G579</f>
        <v>0</v>
      </c>
      <c r="H578" s="38"/>
      <c r="I578" s="38"/>
    </row>
    <row r="579" spans="1:9" s="22" customFormat="1" ht="25.5" hidden="1" x14ac:dyDescent="0.25">
      <c r="A579" s="39" t="s">
        <v>164</v>
      </c>
      <c r="B579" s="40">
        <v>650</v>
      </c>
      <c r="C579" s="30" t="s">
        <v>330</v>
      </c>
      <c r="D579" s="30" t="s">
        <v>254</v>
      </c>
      <c r="E579" s="30" t="s">
        <v>431</v>
      </c>
      <c r="F579" s="43">
        <v>240</v>
      </c>
      <c r="G579" s="47">
        <f>G580</f>
        <v>0</v>
      </c>
      <c r="H579" s="44"/>
      <c r="I579" s="44"/>
    </row>
    <row r="580" spans="1:9" s="22" customFormat="1" ht="25.5" hidden="1" x14ac:dyDescent="0.25">
      <c r="A580" s="37" t="s">
        <v>203</v>
      </c>
      <c r="B580" s="30" t="s">
        <v>119</v>
      </c>
      <c r="C580" s="30" t="s">
        <v>330</v>
      </c>
      <c r="D580" s="30" t="s">
        <v>254</v>
      </c>
      <c r="E580" s="30" t="s">
        <v>431</v>
      </c>
      <c r="F580" s="30" t="s">
        <v>153</v>
      </c>
      <c r="G580" s="38"/>
      <c r="H580" s="38"/>
      <c r="I580" s="38"/>
    </row>
    <row r="581" spans="1:9" s="22" customFormat="1" ht="25.5" hidden="1" x14ac:dyDescent="0.25">
      <c r="A581" s="37" t="s">
        <v>432</v>
      </c>
      <c r="B581" s="30" t="s">
        <v>119</v>
      </c>
      <c r="C581" s="30" t="s">
        <v>330</v>
      </c>
      <c r="D581" s="30" t="s">
        <v>254</v>
      </c>
      <c r="E581" s="30" t="s">
        <v>433</v>
      </c>
      <c r="F581" s="30"/>
      <c r="G581" s="38">
        <f>G585+G582</f>
        <v>0</v>
      </c>
      <c r="H581" s="38"/>
      <c r="I581" s="38"/>
    </row>
    <row r="582" spans="1:9" s="22" customFormat="1" ht="51" hidden="1" x14ac:dyDescent="0.25">
      <c r="A582" s="37" t="s">
        <v>434</v>
      </c>
      <c r="B582" s="30" t="s">
        <v>119</v>
      </c>
      <c r="C582" s="30" t="s">
        <v>330</v>
      </c>
      <c r="D582" s="30" t="s">
        <v>254</v>
      </c>
      <c r="E582" s="30" t="s">
        <v>433</v>
      </c>
      <c r="F582" s="30" t="s">
        <v>129</v>
      </c>
      <c r="G582" s="38">
        <f>G583</f>
        <v>0</v>
      </c>
      <c r="H582" s="38"/>
      <c r="I582" s="38"/>
    </row>
    <row r="583" spans="1:9" s="22" customFormat="1" hidden="1" x14ac:dyDescent="0.25">
      <c r="A583" s="87" t="s">
        <v>402</v>
      </c>
      <c r="B583" s="30" t="s">
        <v>119</v>
      </c>
      <c r="C583" s="30" t="s">
        <v>330</v>
      </c>
      <c r="D583" s="30" t="s">
        <v>254</v>
      </c>
      <c r="E583" s="30" t="s">
        <v>433</v>
      </c>
      <c r="F583" s="30" t="s">
        <v>403</v>
      </c>
      <c r="G583" s="38">
        <f>G584</f>
        <v>0</v>
      </c>
      <c r="H583" s="38"/>
      <c r="I583" s="38"/>
    </row>
    <row r="584" spans="1:9" s="22" customFormat="1" hidden="1" x14ac:dyDescent="0.25">
      <c r="A584" s="87" t="s">
        <v>314</v>
      </c>
      <c r="B584" s="57" t="s">
        <v>119</v>
      </c>
      <c r="C584" s="57" t="s">
        <v>330</v>
      </c>
      <c r="D584" s="57" t="s">
        <v>254</v>
      </c>
      <c r="E584" s="30" t="s">
        <v>433</v>
      </c>
      <c r="F584" s="57" t="s">
        <v>404</v>
      </c>
      <c r="G584" s="88"/>
      <c r="H584" s="38"/>
      <c r="I584" s="38"/>
    </row>
    <row r="585" spans="1:9" s="22" customFormat="1" ht="25.5" hidden="1" x14ac:dyDescent="0.25">
      <c r="A585" s="37" t="s">
        <v>163</v>
      </c>
      <c r="B585" s="30" t="s">
        <v>119</v>
      </c>
      <c r="C585" s="30" t="s">
        <v>330</v>
      </c>
      <c r="D585" s="30" t="s">
        <v>254</v>
      </c>
      <c r="E585" s="30" t="s">
        <v>433</v>
      </c>
      <c r="F585" s="30" t="s">
        <v>147</v>
      </c>
      <c r="G585" s="38">
        <f>G586</f>
        <v>0</v>
      </c>
      <c r="H585" s="38"/>
      <c r="I585" s="38"/>
    </row>
    <row r="586" spans="1:9" s="22" customFormat="1" ht="25.5" hidden="1" x14ac:dyDescent="0.25">
      <c r="A586" s="39" t="s">
        <v>164</v>
      </c>
      <c r="B586" s="40">
        <v>650</v>
      </c>
      <c r="C586" s="30" t="s">
        <v>330</v>
      </c>
      <c r="D586" s="30" t="s">
        <v>254</v>
      </c>
      <c r="E586" s="30" t="s">
        <v>433</v>
      </c>
      <c r="F586" s="43">
        <v>240</v>
      </c>
      <c r="G586" s="47">
        <f>G587</f>
        <v>0</v>
      </c>
      <c r="H586" s="44"/>
      <c r="I586" s="44"/>
    </row>
    <row r="587" spans="1:9" s="22" customFormat="1" ht="25.5" hidden="1" x14ac:dyDescent="0.25">
      <c r="A587" s="37" t="s">
        <v>203</v>
      </c>
      <c r="B587" s="30" t="s">
        <v>119</v>
      </c>
      <c r="C587" s="30" t="s">
        <v>330</v>
      </c>
      <c r="D587" s="30" t="s">
        <v>254</v>
      </c>
      <c r="E587" s="30" t="s">
        <v>433</v>
      </c>
      <c r="F587" s="30" t="s">
        <v>153</v>
      </c>
      <c r="G587" s="38"/>
      <c r="H587" s="38"/>
      <c r="I587" s="38"/>
    </row>
    <row r="588" spans="1:9" s="22" customFormat="1" hidden="1" x14ac:dyDescent="0.25">
      <c r="A588" s="37" t="s">
        <v>435</v>
      </c>
      <c r="B588" s="30" t="s">
        <v>119</v>
      </c>
      <c r="C588" s="30" t="s">
        <v>330</v>
      </c>
      <c r="D588" s="30" t="s">
        <v>254</v>
      </c>
      <c r="E588" s="30" t="s">
        <v>436</v>
      </c>
      <c r="F588" s="30"/>
      <c r="G588" s="38">
        <f>G589</f>
        <v>0</v>
      </c>
      <c r="H588" s="38"/>
      <c r="I588" s="38"/>
    </row>
    <row r="589" spans="1:9" s="22" customFormat="1" ht="25.5" hidden="1" x14ac:dyDescent="0.25">
      <c r="A589" s="37" t="s">
        <v>163</v>
      </c>
      <c r="B589" s="30" t="s">
        <v>119</v>
      </c>
      <c r="C589" s="30" t="s">
        <v>330</v>
      </c>
      <c r="D589" s="30" t="s">
        <v>254</v>
      </c>
      <c r="E589" s="30" t="s">
        <v>436</v>
      </c>
      <c r="F589" s="30" t="s">
        <v>147</v>
      </c>
      <c r="G589" s="38">
        <f>G590</f>
        <v>0</v>
      </c>
      <c r="H589" s="38"/>
      <c r="I589" s="38"/>
    </row>
    <row r="590" spans="1:9" s="22" customFormat="1" ht="25.5" hidden="1" x14ac:dyDescent="0.25">
      <c r="A590" s="39" t="s">
        <v>164</v>
      </c>
      <c r="B590" s="40">
        <v>650</v>
      </c>
      <c r="C590" s="30" t="s">
        <v>330</v>
      </c>
      <c r="D590" s="30" t="s">
        <v>254</v>
      </c>
      <c r="E590" s="30" t="s">
        <v>436</v>
      </c>
      <c r="F590" s="43">
        <v>240</v>
      </c>
      <c r="G590" s="47">
        <f>G591</f>
        <v>0</v>
      </c>
      <c r="H590" s="44"/>
      <c r="I590" s="44"/>
    </row>
    <row r="591" spans="1:9" s="22" customFormat="1" ht="25.5" hidden="1" x14ac:dyDescent="0.25">
      <c r="A591" s="37" t="s">
        <v>427</v>
      </c>
      <c r="B591" s="30" t="s">
        <v>119</v>
      </c>
      <c r="C591" s="30" t="s">
        <v>330</v>
      </c>
      <c r="D591" s="30" t="s">
        <v>254</v>
      </c>
      <c r="E591" s="30" t="s">
        <v>436</v>
      </c>
      <c r="F591" s="30" t="s">
        <v>153</v>
      </c>
      <c r="G591" s="38"/>
      <c r="H591" s="38"/>
      <c r="I591" s="38"/>
    </row>
    <row r="592" spans="1:9" s="22" customFormat="1" ht="38.25" hidden="1" x14ac:dyDescent="0.25">
      <c r="A592" s="37" t="s">
        <v>437</v>
      </c>
      <c r="B592" s="30" t="s">
        <v>119</v>
      </c>
      <c r="C592" s="30" t="s">
        <v>330</v>
      </c>
      <c r="D592" s="30" t="s">
        <v>254</v>
      </c>
      <c r="E592" s="30" t="s">
        <v>438</v>
      </c>
      <c r="F592" s="30"/>
      <c r="G592" s="38">
        <f>G593</f>
        <v>0</v>
      </c>
      <c r="H592" s="38"/>
      <c r="I592" s="38"/>
    </row>
    <row r="593" spans="1:9" s="22" customFormat="1" ht="25.5" hidden="1" x14ac:dyDescent="0.25">
      <c r="A593" s="37" t="s">
        <v>163</v>
      </c>
      <c r="B593" s="30" t="s">
        <v>119</v>
      </c>
      <c r="C593" s="30" t="s">
        <v>330</v>
      </c>
      <c r="D593" s="30" t="s">
        <v>254</v>
      </c>
      <c r="E593" s="30" t="s">
        <v>438</v>
      </c>
      <c r="F593" s="30" t="s">
        <v>147</v>
      </c>
      <c r="G593" s="38">
        <f>G594</f>
        <v>0</v>
      </c>
      <c r="H593" s="38"/>
      <c r="I593" s="38"/>
    </row>
    <row r="594" spans="1:9" s="22" customFormat="1" ht="25.5" hidden="1" x14ac:dyDescent="0.25">
      <c r="A594" s="39" t="s">
        <v>164</v>
      </c>
      <c r="B594" s="40">
        <v>650</v>
      </c>
      <c r="C594" s="30" t="s">
        <v>330</v>
      </c>
      <c r="D594" s="30" t="s">
        <v>254</v>
      </c>
      <c r="E594" s="30" t="s">
        <v>438</v>
      </c>
      <c r="F594" s="43">
        <v>240</v>
      </c>
      <c r="G594" s="47">
        <f>G595</f>
        <v>0</v>
      </c>
      <c r="H594" s="44"/>
      <c r="I594" s="44"/>
    </row>
    <row r="595" spans="1:9" s="22" customFormat="1" ht="25.5" hidden="1" x14ac:dyDescent="0.25">
      <c r="A595" s="37" t="s">
        <v>203</v>
      </c>
      <c r="B595" s="30" t="s">
        <v>119</v>
      </c>
      <c r="C595" s="30" t="s">
        <v>330</v>
      </c>
      <c r="D595" s="30" t="s">
        <v>254</v>
      </c>
      <c r="E595" s="30" t="s">
        <v>438</v>
      </c>
      <c r="F595" s="30" t="s">
        <v>153</v>
      </c>
      <c r="G595" s="38"/>
      <c r="H595" s="38"/>
      <c r="I595" s="38"/>
    </row>
    <row r="596" spans="1:9" s="22" customFormat="1" ht="38.25" hidden="1" x14ac:dyDescent="0.25">
      <c r="A596" s="56" t="s">
        <v>439</v>
      </c>
      <c r="B596" s="30" t="s">
        <v>119</v>
      </c>
      <c r="C596" s="30" t="s">
        <v>330</v>
      </c>
      <c r="D596" s="30" t="s">
        <v>254</v>
      </c>
      <c r="E596" s="30" t="s">
        <v>440</v>
      </c>
      <c r="F596" s="30"/>
      <c r="G596" s="38">
        <f>G597</f>
        <v>0</v>
      </c>
      <c r="H596" s="38"/>
      <c r="I596" s="38"/>
    </row>
    <row r="597" spans="1:9" s="22" customFormat="1" ht="25.5" hidden="1" x14ac:dyDescent="0.25">
      <c r="A597" s="37" t="s">
        <v>163</v>
      </c>
      <c r="B597" s="30" t="s">
        <v>119</v>
      </c>
      <c r="C597" s="30" t="s">
        <v>330</v>
      </c>
      <c r="D597" s="30" t="s">
        <v>254</v>
      </c>
      <c r="E597" s="30" t="s">
        <v>440</v>
      </c>
      <c r="F597" s="30" t="s">
        <v>211</v>
      </c>
      <c r="G597" s="38">
        <f>G598</f>
        <v>0</v>
      </c>
      <c r="H597" s="38"/>
      <c r="I597" s="38"/>
    </row>
    <row r="598" spans="1:9" s="22" customFormat="1" ht="25.5" hidden="1" x14ac:dyDescent="0.25">
      <c r="A598" s="39" t="s">
        <v>164</v>
      </c>
      <c r="B598" s="40">
        <v>650</v>
      </c>
      <c r="C598" s="30" t="s">
        <v>330</v>
      </c>
      <c r="D598" s="30" t="s">
        <v>254</v>
      </c>
      <c r="E598" s="30" t="s">
        <v>440</v>
      </c>
      <c r="F598" s="30" t="s">
        <v>213</v>
      </c>
      <c r="G598" s="47">
        <f>G599</f>
        <v>0</v>
      </c>
      <c r="H598" s="44"/>
      <c r="I598" s="44"/>
    </row>
    <row r="599" spans="1:9" s="22" customFormat="1" ht="25.5" hidden="1" x14ac:dyDescent="0.25">
      <c r="A599" s="37" t="s">
        <v>203</v>
      </c>
      <c r="B599" s="30" t="s">
        <v>119</v>
      </c>
      <c r="C599" s="30" t="s">
        <v>330</v>
      </c>
      <c r="D599" s="30" t="s">
        <v>254</v>
      </c>
      <c r="E599" s="30" t="s">
        <v>440</v>
      </c>
      <c r="F599" s="30" t="s">
        <v>219</v>
      </c>
      <c r="G599" s="38"/>
      <c r="H599" s="31"/>
      <c r="I599" s="38"/>
    </row>
    <row r="600" spans="1:9" s="22" customFormat="1" ht="38.25" customHeight="1" x14ac:dyDescent="0.25">
      <c r="A600" s="37" t="s">
        <v>441</v>
      </c>
      <c r="B600" s="30" t="s">
        <v>119</v>
      </c>
      <c r="C600" s="30" t="s">
        <v>330</v>
      </c>
      <c r="D600" s="30" t="s">
        <v>254</v>
      </c>
      <c r="E600" s="30" t="s">
        <v>442</v>
      </c>
      <c r="F600" s="30"/>
      <c r="G600" s="38">
        <f>G601</f>
        <v>1903155.32</v>
      </c>
      <c r="H600" s="38"/>
      <c r="I600" s="38"/>
    </row>
    <row r="601" spans="1:9" s="22" customFormat="1" ht="25.5" x14ac:dyDescent="0.25">
      <c r="A601" s="37" t="s">
        <v>443</v>
      </c>
      <c r="B601" s="30" t="s">
        <v>119</v>
      </c>
      <c r="C601" s="30" t="s">
        <v>330</v>
      </c>
      <c r="D601" s="30" t="s">
        <v>254</v>
      </c>
      <c r="E601" s="30" t="s">
        <v>444</v>
      </c>
      <c r="F601" s="30"/>
      <c r="G601" s="38">
        <f>G602+G567</f>
        <v>1903155.32</v>
      </c>
      <c r="H601" s="38"/>
      <c r="I601" s="38"/>
    </row>
    <row r="602" spans="1:9" s="22" customFormat="1" ht="25.5" x14ac:dyDescent="0.25">
      <c r="A602" s="37" t="s">
        <v>163</v>
      </c>
      <c r="B602" s="30" t="s">
        <v>119</v>
      </c>
      <c r="C602" s="30" t="s">
        <v>330</v>
      </c>
      <c r="D602" s="30" t="s">
        <v>254</v>
      </c>
      <c r="E602" s="30" t="s">
        <v>444</v>
      </c>
      <c r="F602" s="30" t="s">
        <v>147</v>
      </c>
      <c r="G602" s="38">
        <f>G603</f>
        <v>1903155.32</v>
      </c>
      <c r="H602" s="38"/>
      <c r="I602" s="38"/>
    </row>
    <row r="603" spans="1:9" s="22" customFormat="1" ht="26.25" customHeight="1" x14ac:dyDescent="0.25">
      <c r="A603" s="39" t="s">
        <v>164</v>
      </c>
      <c r="B603" s="40">
        <v>650</v>
      </c>
      <c r="C603" s="30" t="s">
        <v>330</v>
      </c>
      <c r="D603" s="30" t="s">
        <v>254</v>
      </c>
      <c r="E603" s="30" t="s">
        <v>444</v>
      </c>
      <c r="F603" s="43">
        <v>240</v>
      </c>
      <c r="G603" s="47">
        <v>1903155.32</v>
      </c>
      <c r="H603" s="44"/>
      <c r="I603" s="44"/>
    </row>
    <row r="604" spans="1:9" s="22" customFormat="1" ht="32.25" hidden="1" customHeight="1" x14ac:dyDescent="0.25">
      <c r="A604" s="37" t="s">
        <v>445</v>
      </c>
      <c r="B604" s="30" t="s">
        <v>119</v>
      </c>
      <c r="C604" s="30" t="s">
        <v>330</v>
      </c>
      <c r="D604" s="30" t="s">
        <v>254</v>
      </c>
      <c r="E604" s="30" t="s">
        <v>446</v>
      </c>
      <c r="F604" s="30"/>
      <c r="G604" s="38">
        <f>G605</f>
        <v>0</v>
      </c>
      <c r="H604" s="38"/>
      <c r="I604" s="38"/>
    </row>
    <row r="605" spans="1:9" s="22" customFormat="1" ht="51" hidden="1" x14ac:dyDescent="0.25">
      <c r="A605" s="37" t="s">
        <v>416</v>
      </c>
      <c r="B605" s="30" t="s">
        <v>119</v>
      </c>
      <c r="C605" s="30" t="s">
        <v>330</v>
      </c>
      <c r="D605" s="30" t="s">
        <v>254</v>
      </c>
      <c r="E605" s="30" t="s">
        <v>447</v>
      </c>
      <c r="F605" s="30"/>
      <c r="G605" s="38">
        <f>G606+G571</f>
        <v>0</v>
      </c>
      <c r="H605" s="38"/>
      <c r="I605" s="38"/>
    </row>
    <row r="606" spans="1:9" s="22" customFormat="1" ht="51" hidden="1" x14ac:dyDescent="0.25">
      <c r="A606" s="39" t="s">
        <v>210</v>
      </c>
      <c r="B606" s="30" t="s">
        <v>119</v>
      </c>
      <c r="C606" s="30" t="s">
        <v>330</v>
      </c>
      <c r="D606" s="30" t="s">
        <v>254</v>
      </c>
      <c r="E606" s="30" t="s">
        <v>447</v>
      </c>
      <c r="F606" s="43">
        <v>600</v>
      </c>
      <c r="G606" s="38">
        <f>G607</f>
        <v>0</v>
      </c>
      <c r="H606" s="38"/>
      <c r="I606" s="38"/>
    </row>
    <row r="607" spans="1:9" s="22" customFormat="1" ht="15.75" hidden="1" customHeight="1" x14ac:dyDescent="0.25">
      <c r="A607" s="37" t="s">
        <v>212</v>
      </c>
      <c r="B607" s="40">
        <v>650</v>
      </c>
      <c r="C607" s="30" t="s">
        <v>330</v>
      </c>
      <c r="D607" s="30" t="s">
        <v>254</v>
      </c>
      <c r="E607" s="30" t="s">
        <v>447</v>
      </c>
      <c r="F607" s="43">
        <v>610</v>
      </c>
      <c r="G607" s="47"/>
      <c r="H607" s="44"/>
      <c r="I607" s="44"/>
    </row>
    <row r="608" spans="1:9" s="22" customFormat="1" ht="32.25" hidden="1" customHeight="1" x14ac:dyDescent="0.25">
      <c r="A608" s="37" t="s">
        <v>445</v>
      </c>
      <c r="B608" s="30" t="s">
        <v>119</v>
      </c>
      <c r="C608" s="30" t="s">
        <v>330</v>
      </c>
      <c r="D608" s="30" t="s">
        <v>254</v>
      </c>
      <c r="E608" s="30" t="s">
        <v>448</v>
      </c>
      <c r="F608" s="30"/>
      <c r="G608" s="38">
        <f>G609</f>
        <v>0</v>
      </c>
      <c r="H608" s="38"/>
      <c r="I608" s="38"/>
    </row>
    <row r="609" spans="1:9" s="22" customFormat="1" ht="51" hidden="1" x14ac:dyDescent="0.25">
      <c r="A609" s="37" t="s">
        <v>416</v>
      </c>
      <c r="B609" s="30" t="s">
        <v>119</v>
      </c>
      <c r="C609" s="30" t="s">
        <v>330</v>
      </c>
      <c r="D609" s="30" t="s">
        <v>254</v>
      </c>
      <c r="E609" s="30" t="s">
        <v>449</v>
      </c>
      <c r="F609" s="30"/>
      <c r="G609" s="38">
        <f>G610+G575</f>
        <v>0</v>
      </c>
      <c r="H609" s="38"/>
      <c r="I609" s="38"/>
    </row>
    <row r="610" spans="1:9" s="22" customFormat="1" ht="51" hidden="1" x14ac:dyDescent="0.25">
      <c r="A610" s="39" t="s">
        <v>210</v>
      </c>
      <c r="B610" s="30" t="s">
        <v>119</v>
      </c>
      <c r="C610" s="30" t="s">
        <v>330</v>
      </c>
      <c r="D610" s="30" t="s">
        <v>254</v>
      </c>
      <c r="E610" s="30" t="s">
        <v>449</v>
      </c>
      <c r="F610" s="43">
        <v>600</v>
      </c>
      <c r="G610" s="38">
        <f>G611</f>
        <v>0</v>
      </c>
      <c r="H610" s="38"/>
      <c r="I610" s="38"/>
    </row>
    <row r="611" spans="1:9" s="22" customFormat="1" ht="15.75" hidden="1" customHeight="1" x14ac:dyDescent="0.25">
      <c r="A611" s="37" t="s">
        <v>212</v>
      </c>
      <c r="B611" s="40">
        <v>650</v>
      </c>
      <c r="C611" s="30" t="s">
        <v>330</v>
      </c>
      <c r="D611" s="30" t="s">
        <v>254</v>
      </c>
      <c r="E611" s="30" t="s">
        <v>449</v>
      </c>
      <c r="F611" s="43">
        <v>610</v>
      </c>
      <c r="G611" s="47"/>
      <c r="H611" s="44"/>
      <c r="I611" s="44"/>
    </row>
    <row r="612" spans="1:9" s="93" customFormat="1" ht="13.5" hidden="1" customHeight="1" x14ac:dyDescent="0.2">
      <c r="A612" s="35" t="s">
        <v>450</v>
      </c>
      <c r="B612" s="71"/>
      <c r="C612" s="36" t="s">
        <v>451</v>
      </c>
      <c r="D612" s="36"/>
      <c r="E612" s="36"/>
      <c r="F612" s="83"/>
      <c r="G612" s="84">
        <f t="shared" ref="G612:H617" si="5">G613</f>
        <v>0</v>
      </c>
      <c r="H612" s="84">
        <f t="shared" si="5"/>
        <v>0</v>
      </c>
      <c r="I612" s="75"/>
    </row>
    <row r="613" spans="1:9" s="22" customFormat="1" ht="13.5" hidden="1" customHeight="1" x14ac:dyDescent="0.25">
      <c r="A613" s="37" t="s">
        <v>452</v>
      </c>
      <c r="B613" s="40"/>
      <c r="C613" s="30" t="s">
        <v>451</v>
      </c>
      <c r="D613" s="30" t="s">
        <v>330</v>
      </c>
      <c r="E613" s="30"/>
      <c r="F613" s="43"/>
      <c r="G613" s="47">
        <f t="shared" si="5"/>
        <v>0</v>
      </c>
      <c r="H613" s="47">
        <f t="shared" si="5"/>
        <v>0</v>
      </c>
      <c r="I613" s="44"/>
    </row>
    <row r="614" spans="1:9" s="22" customFormat="1" hidden="1" x14ac:dyDescent="0.25">
      <c r="A614" s="53" t="s">
        <v>247</v>
      </c>
      <c r="B614" s="40"/>
      <c r="C614" s="30" t="s">
        <v>451</v>
      </c>
      <c r="D614" s="30" t="s">
        <v>330</v>
      </c>
      <c r="E614" s="30" t="s">
        <v>248</v>
      </c>
      <c r="F614" s="43"/>
      <c r="G614" s="47">
        <f t="shared" si="5"/>
        <v>0</v>
      </c>
      <c r="H614" s="47">
        <f t="shared" si="5"/>
        <v>0</v>
      </c>
      <c r="I614" s="44"/>
    </row>
    <row r="615" spans="1:9" s="22" customFormat="1" ht="26.25" hidden="1" x14ac:dyDescent="0.25">
      <c r="A615" s="55" t="s">
        <v>249</v>
      </c>
      <c r="B615" s="40"/>
      <c r="C615" s="30" t="s">
        <v>451</v>
      </c>
      <c r="D615" s="30" t="s">
        <v>330</v>
      </c>
      <c r="E615" s="30" t="s">
        <v>250</v>
      </c>
      <c r="F615" s="43"/>
      <c r="G615" s="47">
        <f t="shared" si="5"/>
        <v>0</v>
      </c>
      <c r="H615" s="47">
        <f t="shared" si="5"/>
        <v>0</v>
      </c>
      <c r="I615" s="44"/>
    </row>
    <row r="616" spans="1:9" s="22" customFormat="1" ht="38.25" hidden="1" customHeight="1" x14ac:dyDescent="0.25">
      <c r="A616" s="39" t="s">
        <v>453</v>
      </c>
      <c r="B616" s="57" t="s">
        <v>119</v>
      </c>
      <c r="C616" s="30" t="s">
        <v>451</v>
      </c>
      <c r="D616" s="30" t="s">
        <v>330</v>
      </c>
      <c r="E616" s="42">
        <v>4000184290</v>
      </c>
      <c r="F616" s="43"/>
      <c r="G616" s="47">
        <f t="shared" si="5"/>
        <v>0</v>
      </c>
      <c r="H616" s="47">
        <f t="shared" si="5"/>
        <v>0</v>
      </c>
      <c r="I616" s="44"/>
    </row>
    <row r="617" spans="1:9" s="22" customFormat="1" ht="25.5" hidden="1" customHeight="1" x14ac:dyDescent="0.25">
      <c r="A617" s="37" t="s">
        <v>163</v>
      </c>
      <c r="B617" s="30" t="s">
        <v>119</v>
      </c>
      <c r="C617" s="30" t="s">
        <v>451</v>
      </c>
      <c r="D617" s="30" t="s">
        <v>330</v>
      </c>
      <c r="E617" s="42">
        <v>4000184290</v>
      </c>
      <c r="F617" s="43">
        <v>200</v>
      </c>
      <c r="G617" s="47">
        <f t="shared" si="5"/>
        <v>0</v>
      </c>
      <c r="H617" s="47">
        <f t="shared" si="5"/>
        <v>0</v>
      </c>
      <c r="I617" s="44"/>
    </row>
    <row r="618" spans="1:9" s="22" customFormat="1" ht="25.5" hidden="1" x14ac:dyDescent="0.25">
      <c r="A618" s="39" t="s">
        <v>164</v>
      </c>
      <c r="B618" s="40">
        <v>650</v>
      </c>
      <c r="C618" s="30" t="s">
        <v>451</v>
      </c>
      <c r="D618" s="30" t="s">
        <v>330</v>
      </c>
      <c r="E618" s="42">
        <v>4000184290</v>
      </c>
      <c r="F618" s="43">
        <v>240</v>
      </c>
      <c r="G618" s="47"/>
      <c r="H618" s="47">
        <f>G618</f>
        <v>0</v>
      </c>
      <c r="I618" s="44"/>
    </row>
    <row r="619" spans="1:9" s="22" customFormat="1" ht="25.5" hidden="1" x14ac:dyDescent="0.25">
      <c r="A619" s="56" t="s">
        <v>208</v>
      </c>
      <c r="B619" s="30" t="s">
        <v>119</v>
      </c>
      <c r="C619" s="30" t="s">
        <v>140</v>
      </c>
      <c r="D619" s="30" t="s">
        <v>330</v>
      </c>
      <c r="E619" s="42">
        <v>1800100590</v>
      </c>
      <c r="F619" s="36"/>
      <c r="G619" s="31">
        <f>G620</f>
        <v>0</v>
      </c>
      <c r="H619" s="31"/>
      <c r="I619" s="31"/>
    </row>
    <row r="620" spans="1:9" s="22" customFormat="1" ht="51" hidden="1" x14ac:dyDescent="0.25">
      <c r="A620" s="39" t="s">
        <v>210</v>
      </c>
      <c r="B620" s="30" t="s">
        <v>119</v>
      </c>
      <c r="C620" s="30" t="s">
        <v>140</v>
      </c>
      <c r="D620" s="30" t="s">
        <v>330</v>
      </c>
      <c r="E620" s="42">
        <v>1800100590</v>
      </c>
      <c r="F620" s="36"/>
      <c r="G620" s="31">
        <f>G621</f>
        <v>0</v>
      </c>
      <c r="H620" s="31"/>
      <c r="I620" s="31"/>
    </row>
    <row r="621" spans="1:9" s="22" customFormat="1" hidden="1" x14ac:dyDescent="0.25">
      <c r="A621" s="37" t="s">
        <v>212</v>
      </c>
      <c r="B621" s="30" t="s">
        <v>119</v>
      </c>
      <c r="C621" s="30" t="s">
        <v>140</v>
      </c>
      <c r="D621" s="30" t="s">
        <v>330</v>
      </c>
      <c r="E621" s="42">
        <v>1800100590</v>
      </c>
      <c r="F621" s="43" t="s">
        <v>149</v>
      </c>
      <c r="G621" s="47">
        <f>G626</f>
        <v>0</v>
      </c>
      <c r="H621" s="49"/>
      <c r="I621" s="50" t="s">
        <v>149</v>
      </c>
    </row>
    <row r="622" spans="1:9" s="22" customFormat="1" ht="51" hidden="1" x14ac:dyDescent="0.25">
      <c r="A622" s="39" t="s">
        <v>331</v>
      </c>
      <c r="B622" s="57" t="s">
        <v>119</v>
      </c>
      <c r="C622" s="30" t="s">
        <v>140</v>
      </c>
      <c r="D622" s="30" t="s">
        <v>330</v>
      </c>
      <c r="E622" s="42">
        <v>1800182390</v>
      </c>
      <c r="F622" s="43" t="s">
        <v>149</v>
      </c>
      <c r="G622" s="47">
        <f>G623</f>
        <v>0</v>
      </c>
      <c r="H622" s="49"/>
      <c r="I622" s="50" t="s">
        <v>149</v>
      </c>
    </row>
    <row r="623" spans="1:9" s="22" customFormat="1" ht="25.5" hidden="1" x14ac:dyDescent="0.25">
      <c r="A623" s="37" t="s">
        <v>163</v>
      </c>
      <c r="B623" s="30" t="s">
        <v>119</v>
      </c>
      <c r="C623" s="30" t="s">
        <v>140</v>
      </c>
      <c r="D623" s="30" t="s">
        <v>330</v>
      </c>
      <c r="E623" s="42">
        <v>1800182390</v>
      </c>
      <c r="F623" s="30" t="s">
        <v>211</v>
      </c>
      <c r="G623" s="38">
        <f>G624</f>
        <v>0</v>
      </c>
      <c r="H623" s="38"/>
      <c r="I623" s="38"/>
    </row>
    <row r="624" spans="1:9" s="22" customFormat="1" ht="25.5" hidden="1" x14ac:dyDescent="0.25">
      <c r="A624" s="39" t="s">
        <v>164</v>
      </c>
      <c r="B624" s="40">
        <v>650</v>
      </c>
      <c r="C624" s="30" t="s">
        <v>140</v>
      </c>
      <c r="D624" s="30" t="s">
        <v>330</v>
      </c>
      <c r="E624" s="42">
        <v>1800182390</v>
      </c>
      <c r="F624" s="30" t="s">
        <v>213</v>
      </c>
      <c r="G624" s="38">
        <f>G625</f>
        <v>0</v>
      </c>
      <c r="H624" s="38"/>
      <c r="I624" s="38"/>
    </row>
    <row r="625" spans="1:9" s="22" customFormat="1" ht="38.25" hidden="1" x14ac:dyDescent="0.25">
      <c r="A625" s="37" t="s">
        <v>453</v>
      </c>
      <c r="B625" s="40"/>
      <c r="C625" s="30" t="s">
        <v>140</v>
      </c>
      <c r="D625" s="30" t="s">
        <v>330</v>
      </c>
      <c r="E625" s="30" t="s">
        <v>454</v>
      </c>
      <c r="F625" s="30" t="s">
        <v>219</v>
      </c>
      <c r="G625" s="38"/>
      <c r="H625" s="38"/>
      <c r="I625" s="38"/>
    </row>
    <row r="626" spans="1:9" s="22" customFormat="1" ht="25.5" hidden="1" x14ac:dyDescent="0.25">
      <c r="A626" s="37" t="s">
        <v>163</v>
      </c>
      <c r="B626" s="40"/>
      <c r="C626" s="30" t="s">
        <v>140</v>
      </c>
      <c r="D626" s="30" t="s">
        <v>330</v>
      </c>
      <c r="E626" s="30" t="s">
        <v>454</v>
      </c>
      <c r="F626" s="43" t="s">
        <v>149</v>
      </c>
      <c r="G626" s="47">
        <f>G629</f>
        <v>0</v>
      </c>
      <c r="H626" s="49"/>
      <c r="I626" s="50" t="s">
        <v>149</v>
      </c>
    </row>
    <row r="627" spans="1:9" s="22" customFormat="1" ht="25.5" hidden="1" x14ac:dyDescent="0.25">
      <c r="A627" s="39" t="s">
        <v>164</v>
      </c>
      <c r="B627" s="40"/>
      <c r="C627" s="30" t="s">
        <v>140</v>
      </c>
      <c r="D627" s="30" t="s">
        <v>330</v>
      </c>
      <c r="E627" s="30" t="s">
        <v>454</v>
      </c>
      <c r="F627" s="30" t="s">
        <v>403</v>
      </c>
      <c r="G627" s="38">
        <f>G628</f>
        <v>0</v>
      </c>
      <c r="H627" s="38"/>
      <c r="I627" s="38"/>
    </row>
    <row r="628" spans="1:9" s="22" customFormat="1" hidden="1" x14ac:dyDescent="0.25">
      <c r="A628" s="87" t="s">
        <v>314</v>
      </c>
      <c r="B628" s="57" t="s">
        <v>119</v>
      </c>
      <c r="C628" s="41">
        <v>7</v>
      </c>
      <c r="D628" s="41">
        <v>7</v>
      </c>
      <c r="E628" s="94">
        <v>702115</v>
      </c>
      <c r="F628" s="57" t="s">
        <v>404</v>
      </c>
      <c r="G628" s="88"/>
      <c r="H628" s="38"/>
      <c r="I628" s="38"/>
    </row>
    <row r="629" spans="1:9" s="22" customFormat="1" hidden="1" x14ac:dyDescent="0.25">
      <c r="A629" s="39" t="s">
        <v>192</v>
      </c>
      <c r="B629" s="40">
        <v>650</v>
      </c>
      <c r="C629" s="41">
        <v>7</v>
      </c>
      <c r="D629" s="41">
        <v>7</v>
      </c>
      <c r="E629" s="94" t="s">
        <v>455</v>
      </c>
      <c r="F629" s="43" t="s">
        <v>149</v>
      </c>
      <c r="G629" s="47">
        <f>G630+G633</f>
        <v>0</v>
      </c>
      <c r="H629" s="49"/>
      <c r="I629" s="50" t="s">
        <v>149</v>
      </c>
    </row>
    <row r="630" spans="1:9" s="22" customFormat="1" ht="25.5" hidden="1" x14ac:dyDescent="0.25">
      <c r="A630" s="37" t="s">
        <v>163</v>
      </c>
      <c r="B630" s="30" t="s">
        <v>119</v>
      </c>
      <c r="C630" s="41">
        <v>7</v>
      </c>
      <c r="D630" s="41">
        <v>7</v>
      </c>
      <c r="E630" s="94" t="s">
        <v>455</v>
      </c>
      <c r="F630" s="30" t="s">
        <v>147</v>
      </c>
      <c r="G630" s="38">
        <f>G631</f>
        <v>0</v>
      </c>
      <c r="H630" s="38"/>
      <c r="I630" s="38"/>
    </row>
    <row r="631" spans="1:9" s="22" customFormat="1" ht="25.5" hidden="1" x14ac:dyDescent="0.25">
      <c r="A631" s="39" t="s">
        <v>164</v>
      </c>
      <c r="B631" s="40">
        <v>650</v>
      </c>
      <c r="C631" s="41">
        <v>7</v>
      </c>
      <c r="D631" s="41">
        <v>7</v>
      </c>
      <c r="E631" s="94" t="s">
        <v>455</v>
      </c>
      <c r="F631" s="43">
        <v>240</v>
      </c>
      <c r="G631" s="47"/>
      <c r="H631" s="44"/>
      <c r="I631" s="44"/>
    </row>
    <row r="632" spans="1:9" s="22" customFormat="1" ht="25.5" hidden="1" x14ac:dyDescent="0.25">
      <c r="A632" s="37" t="s">
        <v>203</v>
      </c>
      <c r="B632" s="30" t="s">
        <v>119</v>
      </c>
      <c r="C632" s="41">
        <v>7</v>
      </c>
      <c r="D632" s="41">
        <v>7</v>
      </c>
      <c r="E632" s="94" t="s">
        <v>455</v>
      </c>
      <c r="F632" s="30" t="s">
        <v>153</v>
      </c>
      <c r="G632" s="38"/>
      <c r="H632" s="38"/>
      <c r="I632" s="38"/>
    </row>
    <row r="633" spans="1:9" s="22" customFormat="1" ht="39" hidden="1" x14ac:dyDescent="0.25">
      <c r="A633" s="59" t="s">
        <v>241</v>
      </c>
      <c r="B633" s="30" t="s">
        <v>119</v>
      </c>
      <c r="C633" s="30" t="s">
        <v>167</v>
      </c>
      <c r="D633" s="30" t="s">
        <v>167</v>
      </c>
      <c r="E633" s="94" t="s">
        <v>455</v>
      </c>
      <c r="F633" s="30" t="s">
        <v>211</v>
      </c>
      <c r="G633" s="38">
        <f>G634</f>
        <v>0</v>
      </c>
      <c r="H633" s="38"/>
      <c r="I633" s="38"/>
    </row>
    <row r="634" spans="1:9" s="22" customFormat="1" hidden="1" x14ac:dyDescent="0.25">
      <c r="A634" s="59" t="s">
        <v>212</v>
      </c>
      <c r="B634" s="30" t="s">
        <v>119</v>
      </c>
      <c r="C634" s="30" t="s">
        <v>167</v>
      </c>
      <c r="D634" s="30" t="s">
        <v>167</v>
      </c>
      <c r="E634" s="94" t="s">
        <v>455</v>
      </c>
      <c r="F634" s="30" t="s">
        <v>213</v>
      </c>
      <c r="G634" s="38"/>
      <c r="H634" s="38"/>
      <c r="I634" s="38"/>
    </row>
    <row r="635" spans="1:9" s="22" customFormat="1" ht="51" hidden="1" x14ac:dyDescent="0.25">
      <c r="A635" s="37" t="s">
        <v>216</v>
      </c>
      <c r="B635" s="30" t="s">
        <v>119</v>
      </c>
      <c r="C635" s="30" t="s">
        <v>167</v>
      </c>
      <c r="D635" s="30" t="s">
        <v>167</v>
      </c>
      <c r="E635" s="94" t="s">
        <v>455</v>
      </c>
      <c r="F635" s="30" t="s">
        <v>219</v>
      </c>
      <c r="G635" s="38"/>
      <c r="H635" s="38"/>
      <c r="I635" s="38"/>
    </row>
    <row r="636" spans="1:9" s="22" customFormat="1" ht="25.5" hidden="1" x14ac:dyDescent="0.25">
      <c r="A636" s="39" t="s">
        <v>456</v>
      </c>
      <c r="B636" s="40">
        <v>650</v>
      </c>
      <c r="C636" s="41">
        <v>7</v>
      </c>
      <c r="D636" s="41">
        <v>7</v>
      </c>
      <c r="E636" s="42">
        <v>7950100</v>
      </c>
      <c r="F636" s="43" t="s">
        <v>149</v>
      </c>
      <c r="G636" s="47">
        <f>G639</f>
        <v>0</v>
      </c>
      <c r="H636" s="38"/>
      <c r="I636" s="38"/>
    </row>
    <row r="637" spans="1:9" s="22" customFormat="1" hidden="1" x14ac:dyDescent="0.25">
      <c r="A637" s="59" t="s">
        <v>457</v>
      </c>
      <c r="B637" s="40">
        <v>650</v>
      </c>
      <c r="C637" s="41">
        <v>7</v>
      </c>
      <c r="D637" s="41">
        <v>7</v>
      </c>
      <c r="E637" s="42">
        <v>7950103</v>
      </c>
      <c r="F637" s="43" t="s">
        <v>149</v>
      </c>
      <c r="G637" s="47">
        <f>G640</f>
        <v>0</v>
      </c>
      <c r="H637" s="49"/>
      <c r="I637" s="50" t="s">
        <v>149</v>
      </c>
    </row>
    <row r="638" spans="1:9" s="22" customFormat="1" ht="51.75" hidden="1" x14ac:dyDescent="0.25">
      <c r="A638" s="59" t="s">
        <v>210</v>
      </c>
      <c r="B638" s="30" t="s">
        <v>119</v>
      </c>
      <c r="C638" s="30" t="s">
        <v>167</v>
      </c>
      <c r="D638" s="30" t="s">
        <v>167</v>
      </c>
      <c r="E638" s="30" t="s">
        <v>458</v>
      </c>
      <c r="F638" s="30" t="s">
        <v>211</v>
      </c>
      <c r="G638" s="38">
        <f>G639</f>
        <v>0</v>
      </c>
      <c r="H638" s="38"/>
      <c r="I638" s="38"/>
    </row>
    <row r="639" spans="1:9" s="22" customFormat="1" hidden="1" x14ac:dyDescent="0.25">
      <c r="A639" s="59" t="s">
        <v>212</v>
      </c>
      <c r="B639" s="30" t="s">
        <v>119</v>
      </c>
      <c r="C639" s="30" t="s">
        <v>167</v>
      </c>
      <c r="D639" s="30" t="s">
        <v>167</v>
      </c>
      <c r="E639" s="30" t="s">
        <v>459</v>
      </c>
      <c r="F639" s="30" t="s">
        <v>213</v>
      </c>
      <c r="G639" s="38">
        <f>G640</f>
        <v>0</v>
      </c>
      <c r="H639" s="38"/>
      <c r="I639" s="38"/>
    </row>
    <row r="640" spans="1:9" s="22" customFormat="1" hidden="1" x14ac:dyDescent="0.25">
      <c r="A640" s="59" t="s">
        <v>218</v>
      </c>
      <c r="B640" s="30" t="s">
        <v>119</v>
      </c>
      <c r="C640" s="30" t="s">
        <v>167</v>
      </c>
      <c r="D640" s="30" t="s">
        <v>167</v>
      </c>
      <c r="E640" s="30" t="s">
        <v>459</v>
      </c>
      <c r="F640" s="30" t="s">
        <v>219</v>
      </c>
      <c r="G640" s="38"/>
      <c r="H640" s="38"/>
      <c r="I640" s="38"/>
    </row>
    <row r="641" spans="1:10" s="22" customFormat="1" x14ac:dyDescent="0.25">
      <c r="A641" s="35" t="s">
        <v>460</v>
      </c>
      <c r="B641" s="36" t="s">
        <v>119</v>
      </c>
      <c r="C641" s="36" t="s">
        <v>323</v>
      </c>
      <c r="D641" s="36"/>
      <c r="E641" s="36"/>
      <c r="F641" s="36"/>
      <c r="G641" s="31">
        <f>G642</f>
        <v>15868567.48</v>
      </c>
      <c r="H641" s="31"/>
      <c r="I641" s="38"/>
    </row>
    <row r="642" spans="1:10" s="22" customFormat="1" x14ac:dyDescent="0.25">
      <c r="A642" s="37" t="s">
        <v>461</v>
      </c>
      <c r="B642" s="30" t="s">
        <v>119</v>
      </c>
      <c r="C642" s="30" t="s">
        <v>323</v>
      </c>
      <c r="D642" s="30" t="s">
        <v>121</v>
      </c>
      <c r="E642" s="30"/>
      <c r="F642" s="30"/>
      <c r="G642" s="38">
        <f>SUM(G643+G685)</f>
        <v>15868567.48</v>
      </c>
      <c r="H642" s="38"/>
      <c r="I642" s="38"/>
      <c r="J642" s="32"/>
    </row>
    <row r="643" spans="1:10" s="22" customFormat="1" ht="25.5" x14ac:dyDescent="0.25">
      <c r="A643" s="37" t="s">
        <v>462</v>
      </c>
      <c r="B643" s="30" t="s">
        <v>119</v>
      </c>
      <c r="C643" s="30" t="s">
        <v>323</v>
      </c>
      <c r="D643" s="30" t="s">
        <v>121</v>
      </c>
      <c r="E643" s="30" t="s">
        <v>463</v>
      </c>
      <c r="F643" s="30"/>
      <c r="G643" s="38">
        <f>G644</f>
        <v>15860567.48</v>
      </c>
      <c r="H643" s="38"/>
      <c r="I643" s="38"/>
    </row>
    <row r="644" spans="1:10" s="22" customFormat="1" x14ac:dyDescent="0.25">
      <c r="A644" s="37" t="s">
        <v>464</v>
      </c>
      <c r="B644" s="30" t="s">
        <v>119</v>
      </c>
      <c r="C644" s="30" t="s">
        <v>323</v>
      </c>
      <c r="D644" s="30" t="s">
        <v>121</v>
      </c>
      <c r="E644" s="30" t="s">
        <v>465</v>
      </c>
      <c r="F644" s="30"/>
      <c r="G644" s="38">
        <f>G645+G678+G675</f>
        <v>15860567.48</v>
      </c>
      <c r="H644" s="38"/>
      <c r="I644" s="38"/>
    </row>
    <row r="645" spans="1:10" s="22" customFormat="1" ht="27.75" customHeight="1" x14ac:dyDescent="0.25">
      <c r="A645" s="37" t="s">
        <v>208</v>
      </c>
      <c r="B645" s="30" t="s">
        <v>119</v>
      </c>
      <c r="C645" s="30" t="s">
        <v>323</v>
      </c>
      <c r="D645" s="30" t="s">
        <v>121</v>
      </c>
      <c r="E645" s="30" t="s">
        <v>466</v>
      </c>
      <c r="F645" s="30"/>
      <c r="G645" s="38">
        <f>G647</f>
        <v>14635567.48</v>
      </c>
      <c r="H645" s="38"/>
      <c r="I645" s="38"/>
    </row>
    <row r="646" spans="1:10" s="22" customFormat="1" ht="38.25" customHeight="1" x14ac:dyDescent="0.25">
      <c r="A646" s="59" t="s">
        <v>241</v>
      </c>
      <c r="B646" s="57" t="s">
        <v>119</v>
      </c>
      <c r="C646" s="30" t="s">
        <v>323</v>
      </c>
      <c r="D646" s="30" t="s">
        <v>121</v>
      </c>
      <c r="E646" s="30" t="s">
        <v>466</v>
      </c>
      <c r="F646" s="43">
        <v>600</v>
      </c>
      <c r="G646" s="47">
        <f>G647</f>
        <v>14635567.48</v>
      </c>
      <c r="H646" s="45"/>
      <c r="I646" s="46" t="s">
        <v>149</v>
      </c>
    </row>
    <row r="647" spans="1:10" s="22" customFormat="1" x14ac:dyDescent="0.25">
      <c r="A647" s="59" t="s">
        <v>212</v>
      </c>
      <c r="B647" s="30" t="s">
        <v>119</v>
      </c>
      <c r="C647" s="30" t="s">
        <v>323</v>
      </c>
      <c r="D647" s="30" t="s">
        <v>121</v>
      </c>
      <c r="E647" s="30" t="s">
        <v>466</v>
      </c>
      <c r="F647" s="30" t="s">
        <v>213</v>
      </c>
      <c r="G647" s="38">
        <f>14285567.48+350000</f>
        <v>14635567.48</v>
      </c>
      <c r="H647" s="38"/>
      <c r="I647" s="38"/>
    </row>
    <row r="648" spans="1:10" s="22" customFormat="1" ht="51" hidden="1" x14ac:dyDescent="0.25">
      <c r="A648" s="37" t="s">
        <v>216</v>
      </c>
      <c r="B648" s="30" t="s">
        <v>119</v>
      </c>
      <c r="C648" s="30" t="s">
        <v>323</v>
      </c>
      <c r="D648" s="30" t="s">
        <v>121</v>
      </c>
      <c r="E648" s="30" t="s">
        <v>466</v>
      </c>
      <c r="F648" s="30" t="s">
        <v>217</v>
      </c>
      <c r="G648" s="38">
        <v>10938955</v>
      </c>
      <c r="H648" s="38"/>
      <c r="I648" s="38"/>
    </row>
    <row r="649" spans="1:10" s="22" customFormat="1" hidden="1" x14ac:dyDescent="0.25">
      <c r="A649" s="59" t="s">
        <v>218</v>
      </c>
      <c r="B649" s="30" t="s">
        <v>119</v>
      </c>
      <c r="C649" s="30" t="s">
        <v>323</v>
      </c>
      <c r="D649" s="30" t="s">
        <v>121</v>
      </c>
      <c r="E649" s="30" t="s">
        <v>466</v>
      </c>
      <c r="F649" s="30" t="s">
        <v>219</v>
      </c>
      <c r="G649" s="38">
        <v>230000</v>
      </c>
      <c r="H649" s="38"/>
      <c r="I649" s="38"/>
    </row>
    <row r="650" spans="1:10" s="22" customFormat="1" hidden="1" x14ac:dyDescent="0.25">
      <c r="A650" s="39"/>
      <c r="B650" s="30"/>
      <c r="C650" s="30"/>
      <c r="D650" s="30"/>
      <c r="E650" s="30" t="s">
        <v>467</v>
      </c>
      <c r="F650" s="30"/>
      <c r="G650" s="38"/>
      <c r="H650" s="38"/>
      <c r="I650" s="38"/>
    </row>
    <row r="651" spans="1:10" s="22" customFormat="1" ht="76.5" hidden="1" x14ac:dyDescent="0.25">
      <c r="A651" s="37" t="s">
        <v>468</v>
      </c>
      <c r="B651" s="30" t="s">
        <v>119</v>
      </c>
      <c r="C651" s="30" t="s">
        <v>323</v>
      </c>
      <c r="D651" s="30" t="s">
        <v>121</v>
      </c>
      <c r="E651" s="30" t="s">
        <v>469</v>
      </c>
      <c r="F651" s="30"/>
      <c r="G651" s="38">
        <f>G652</f>
        <v>0</v>
      </c>
      <c r="H651" s="38"/>
      <c r="I651" s="38"/>
    </row>
    <row r="652" spans="1:10" s="22" customFormat="1" ht="36.75" hidden="1" customHeight="1" x14ac:dyDescent="0.25">
      <c r="A652" s="59" t="s">
        <v>241</v>
      </c>
      <c r="B652" s="57" t="s">
        <v>119</v>
      </c>
      <c r="C652" s="30" t="s">
        <v>323</v>
      </c>
      <c r="D652" s="30" t="s">
        <v>121</v>
      </c>
      <c r="E652" s="30" t="s">
        <v>469</v>
      </c>
      <c r="F652" s="43">
        <v>600</v>
      </c>
      <c r="G652" s="47">
        <f>G653</f>
        <v>0</v>
      </c>
      <c r="H652" s="45"/>
      <c r="I652" s="46" t="s">
        <v>149</v>
      </c>
    </row>
    <row r="653" spans="1:10" s="22" customFormat="1" hidden="1" x14ac:dyDescent="0.25">
      <c r="A653" s="59" t="s">
        <v>212</v>
      </c>
      <c r="B653" s="30" t="s">
        <v>119</v>
      </c>
      <c r="C653" s="30" t="s">
        <v>323</v>
      </c>
      <c r="D653" s="30" t="s">
        <v>121</v>
      </c>
      <c r="E653" s="30" t="s">
        <v>469</v>
      </c>
      <c r="F653" s="30" t="s">
        <v>213</v>
      </c>
      <c r="G653" s="38"/>
      <c r="H653" s="38"/>
      <c r="I653" s="38"/>
    </row>
    <row r="654" spans="1:10" s="22" customFormat="1" ht="51" hidden="1" x14ac:dyDescent="0.25">
      <c r="A654" s="37" t="s">
        <v>216</v>
      </c>
      <c r="B654" s="30" t="s">
        <v>119</v>
      </c>
      <c r="C654" s="30" t="s">
        <v>323</v>
      </c>
      <c r="D654" s="30" t="s">
        <v>121</v>
      </c>
      <c r="E654" s="30" t="s">
        <v>470</v>
      </c>
      <c r="F654" s="30" t="s">
        <v>217</v>
      </c>
      <c r="G654" s="38"/>
      <c r="H654" s="38"/>
      <c r="I654" s="38"/>
    </row>
    <row r="655" spans="1:10" s="22" customFormat="1" ht="51" hidden="1" x14ac:dyDescent="0.25">
      <c r="A655" s="37" t="s">
        <v>216</v>
      </c>
      <c r="B655" s="30" t="s">
        <v>119</v>
      </c>
      <c r="C655" s="30" t="s">
        <v>323</v>
      </c>
      <c r="D655" s="30" t="s">
        <v>121</v>
      </c>
      <c r="E655" s="30" t="s">
        <v>470</v>
      </c>
      <c r="F655" s="30" t="s">
        <v>217</v>
      </c>
      <c r="G655" s="38">
        <v>1653993</v>
      </c>
      <c r="H655" s="38"/>
      <c r="I655" s="38"/>
    </row>
    <row r="656" spans="1:10" s="22" customFormat="1" ht="38.25" hidden="1" x14ac:dyDescent="0.25">
      <c r="A656" s="37" t="s">
        <v>471</v>
      </c>
      <c r="B656" s="30" t="s">
        <v>119</v>
      </c>
      <c r="C656" s="30" t="s">
        <v>323</v>
      </c>
      <c r="D656" s="30" t="s">
        <v>121</v>
      </c>
      <c r="E656" s="30" t="s">
        <v>472</v>
      </c>
      <c r="F656" s="30"/>
      <c r="G656" s="38">
        <f>G657+G662</f>
        <v>0</v>
      </c>
      <c r="H656" s="38"/>
      <c r="I656" s="38"/>
    </row>
    <row r="657" spans="1:9" s="22" customFormat="1" hidden="1" x14ac:dyDescent="0.25">
      <c r="A657" s="37" t="s">
        <v>473</v>
      </c>
      <c r="B657" s="30" t="s">
        <v>119</v>
      </c>
      <c r="C657" s="30" t="s">
        <v>323</v>
      </c>
      <c r="D657" s="30" t="s">
        <v>121</v>
      </c>
      <c r="E657" s="30" t="s">
        <v>474</v>
      </c>
      <c r="F657" s="30"/>
      <c r="G657" s="38">
        <f>G658</f>
        <v>0</v>
      </c>
      <c r="H657" s="38"/>
      <c r="I657" s="38"/>
    </row>
    <row r="658" spans="1:9" s="22" customFormat="1" ht="25.5" hidden="1" x14ac:dyDescent="0.25">
      <c r="A658" s="37" t="s">
        <v>163</v>
      </c>
      <c r="B658" s="30" t="s">
        <v>119</v>
      </c>
      <c r="C658" s="30" t="s">
        <v>323</v>
      </c>
      <c r="D658" s="30" t="s">
        <v>121</v>
      </c>
      <c r="E658" s="30" t="s">
        <v>474</v>
      </c>
      <c r="F658" s="30" t="s">
        <v>147</v>
      </c>
      <c r="G658" s="38">
        <f>G659</f>
        <v>0</v>
      </c>
      <c r="H658" s="38"/>
      <c r="I658" s="38"/>
    </row>
    <row r="659" spans="1:9" s="22" customFormat="1" ht="25.5" hidden="1" x14ac:dyDescent="0.25">
      <c r="A659" s="39" t="s">
        <v>164</v>
      </c>
      <c r="B659" s="40">
        <v>650</v>
      </c>
      <c r="C659" s="30" t="s">
        <v>323</v>
      </c>
      <c r="D659" s="30" t="s">
        <v>121</v>
      </c>
      <c r="E659" s="30" t="s">
        <v>474</v>
      </c>
      <c r="F659" s="43">
        <v>240</v>
      </c>
      <c r="G659" s="47">
        <f>G660</f>
        <v>0</v>
      </c>
      <c r="H659" s="44"/>
      <c r="I659" s="44"/>
    </row>
    <row r="660" spans="1:9" s="22" customFormat="1" ht="25.5" hidden="1" x14ac:dyDescent="0.25">
      <c r="A660" s="37" t="s">
        <v>203</v>
      </c>
      <c r="B660" s="30" t="s">
        <v>119</v>
      </c>
      <c r="C660" s="30" t="s">
        <v>323</v>
      </c>
      <c r="D660" s="30" t="s">
        <v>121</v>
      </c>
      <c r="E660" s="30" t="s">
        <v>474</v>
      </c>
      <c r="F660" s="30" t="s">
        <v>153</v>
      </c>
      <c r="G660" s="38"/>
      <c r="H660" s="38"/>
      <c r="I660" s="38"/>
    </row>
    <row r="661" spans="1:9" s="22" customFormat="1" hidden="1" x14ac:dyDescent="0.25">
      <c r="A661" s="95"/>
      <c r="B661" s="36"/>
      <c r="C661" s="36"/>
      <c r="D661" s="36"/>
      <c r="E661" s="36"/>
      <c r="F661" s="36"/>
      <c r="G661" s="31"/>
      <c r="H661" s="31"/>
      <c r="I661" s="38"/>
    </row>
    <row r="662" spans="1:9" s="22" customFormat="1" ht="25.5" hidden="1" x14ac:dyDescent="0.25">
      <c r="A662" s="37" t="s">
        <v>200</v>
      </c>
      <c r="B662" s="30" t="s">
        <v>119</v>
      </c>
      <c r="C662" s="30" t="s">
        <v>323</v>
      </c>
      <c r="D662" s="30" t="s">
        <v>121</v>
      </c>
      <c r="E662" s="30" t="s">
        <v>475</v>
      </c>
      <c r="F662" s="30"/>
      <c r="G662" s="38">
        <f>G663</f>
        <v>0</v>
      </c>
      <c r="H662" s="38"/>
      <c r="I662" s="38"/>
    </row>
    <row r="663" spans="1:9" s="22" customFormat="1" ht="39" hidden="1" x14ac:dyDescent="0.25">
      <c r="A663" s="59" t="s">
        <v>241</v>
      </c>
      <c r="B663" s="57" t="s">
        <v>119</v>
      </c>
      <c r="C663" s="30" t="s">
        <v>323</v>
      </c>
      <c r="D663" s="30" t="s">
        <v>121</v>
      </c>
      <c r="E663" s="30" t="s">
        <v>475</v>
      </c>
      <c r="F663" s="43">
        <v>600</v>
      </c>
      <c r="G663" s="47">
        <f>G665+G666</f>
        <v>0</v>
      </c>
      <c r="H663" s="45"/>
      <c r="I663" s="46" t="s">
        <v>149</v>
      </c>
    </row>
    <row r="664" spans="1:9" s="22" customFormat="1" hidden="1" x14ac:dyDescent="0.25">
      <c r="A664" s="59" t="s">
        <v>212</v>
      </c>
      <c r="B664" s="30" t="s">
        <v>119</v>
      </c>
      <c r="C664" s="30" t="s">
        <v>323</v>
      </c>
      <c r="D664" s="30" t="s">
        <v>121</v>
      </c>
      <c r="E664" s="30" t="s">
        <v>475</v>
      </c>
      <c r="F664" s="30" t="s">
        <v>213</v>
      </c>
      <c r="G664" s="38">
        <f>G665+G666</f>
        <v>0</v>
      </c>
      <c r="H664" s="38"/>
      <c r="I664" s="38"/>
    </row>
    <row r="665" spans="1:9" s="22" customFormat="1" ht="51" hidden="1" x14ac:dyDescent="0.25">
      <c r="A665" s="37" t="s">
        <v>216</v>
      </c>
      <c r="B665" s="30" t="s">
        <v>119</v>
      </c>
      <c r="C665" s="30" t="s">
        <v>323</v>
      </c>
      <c r="D665" s="30" t="s">
        <v>121</v>
      </c>
      <c r="E665" s="30" t="s">
        <v>475</v>
      </c>
      <c r="F665" s="30" t="s">
        <v>217</v>
      </c>
      <c r="G665" s="38"/>
      <c r="H665" s="38"/>
      <c r="I665" s="38"/>
    </row>
    <row r="666" spans="1:9" s="22" customFormat="1" hidden="1" x14ac:dyDescent="0.25">
      <c r="A666" s="59" t="s">
        <v>218</v>
      </c>
      <c r="B666" s="30" t="s">
        <v>119</v>
      </c>
      <c r="C666" s="30" t="s">
        <v>323</v>
      </c>
      <c r="D666" s="30" t="s">
        <v>121</v>
      </c>
      <c r="E666" s="30" t="s">
        <v>475</v>
      </c>
      <c r="F666" s="30" t="s">
        <v>219</v>
      </c>
      <c r="G666" s="38"/>
      <c r="H666" s="38"/>
      <c r="I666" s="38"/>
    </row>
    <row r="667" spans="1:9" s="22" customFormat="1" hidden="1" x14ac:dyDescent="0.25">
      <c r="A667" s="56" t="s">
        <v>281</v>
      </c>
      <c r="B667" s="57" t="s">
        <v>119</v>
      </c>
      <c r="C667" s="30" t="s">
        <v>323</v>
      </c>
      <c r="D667" s="30" t="s">
        <v>121</v>
      </c>
      <c r="E667" s="30" t="s">
        <v>282</v>
      </c>
      <c r="F667" s="30"/>
      <c r="G667" s="38">
        <f>G668</f>
        <v>0</v>
      </c>
      <c r="H667" s="38"/>
      <c r="I667" s="38"/>
    </row>
    <row r="668" spans="1:9" s="22" customFormat="1" ht="63.75" hidden="1" x14ac:dyDescent="0.25">
      <c r="A668" s="37" t="s">
        <v>476</v>
      </c>
      <c r="B668" s="30" t="s">
        <v>119</v>
      </c>
      <c r="C668" s="30" t="s">
        <v>323</v>
      </c>
      <c r="D668" s="30" t="s">
        <v>121</v>
      </c>
      <c r="E668" s="30" t="s">
        <v>477</v>
      </c>
      <c r="F668" s="30"/>
      <c r="G668" s="38">
        <f>G669</f>
        <v>0</v>
      </c>
      <c r="H668" s="38"/>
      <c r="I668" s="38"/>
    </row>
    <row r="669" spans="1:9" s="22" customFormat="1" ht="39" hidden="1" x14ac:dyDescent="0.25">
      <c r="A669" s="59" t="s">
        <v>241</v>
      </c>
      <c r="B669" s="30" t="s">
        <v>119</v>
      </c>
      <c r="C669" s="30" t="s">
        <v>323</v>
      </c>
      <c r="D669" s="30" t="s">
        <v>121</v>
      </c>
      <c r="E669" s="30" t="s">
        <v>477</v>
      </c>
      <c r="F669" s="43">
        <v>600</v>
      </c>
      <c r="G669" s="38">
        <f>G670</f>
        <v>0</v>
      </c>
      <c r="H669" s="38"/>
      <c r="I669" s="38"/>
    </row>
    <row r="670" spans="1:9" s="22" customFormat="1" hidden="1" x14ac:dyDescent="0.25">
      <c r="A670" s="59" t="s">
        <v>212</v>
      </c>
      <c r="B670" s="40">
        <v>650</v>
      </c>
      <c r="C670" s="30" t="s">
        <v>323</v>
      </c>
      <c r="D670" s="30" t="s">
        <v>121</v>
      </c>
      <c r="E670" s="30" t="s">
        <v>477</v>
      </c>
      <c r="F670" s="30" t="s">
        <v>213</v>
      </c>
      <c r="G670" s="47">
        <f>G671</f>
        <v>0</v>
      </c>
      <c r="H670" s="44"/>
      <c r="I670" s="44"/>
    </row>
    <row r="671" spans="1:9" s="22" customFormat="1" hidden="1" x14ac:dyDescent="0.25">
      <c r="A671" s="59" t="s">
        <v>218</v>
      </c>
      <c r="B671" s="30" t="s">
        <v>119</v>
      </c>
      <c r="C671" s="30" t="s">
        <v>323</v>
      </c>
      <c r="D671" s="30" t="s">
        <v>121</v>
      </c>
      <c r="E671" s="30" t="s">
        <v>477</v>
      </c>
      <c r="F671" s="30" t="s">
        <v>219</v>
      </c>
      <c r="G671" s="38"/>
      <c r="H671" s="38"/>
      <c r="I671" s="38"/>
    </row>
    <row r="672" spans="1:9" s="22" customFormat="1" ht="57" hidden="1" customHeight="1" x14ac:dyDescent="0.25">
      <c r="A672" s="37" t="s">
        <v>478</v>
      </c>
      <c r="B672" s="30" t="s">
        <v>119</v>
      </c>
      <c r="C672" s="30" t="s">
        <v>323</v>
      </c>
      <c r="D672" s="30" t="s">
        <v>121</v>
      </c>
      <c r="E672" s="30" t="s">
        <v>479</v>
      </c>
      <c r="F672" s="30"/>
      <c r="G672" s="38">
        <f>G674</f>
        <v>0</v>
      </c>
      <c r="H672" s="38"/>
      <c r="I672" s="38"/>
    </row>
    <row r="673" spans="1:9" s="22" customFormat="1" ht="38.25" hidden="1" customHeight="1" x14ac:dyDescent="0.25">
      <c r="A673" s="59" t="s">
        <v>241</v>
      </c>
      <c r="B673" s="57" t="s">
        <v>119</v>
      </c>
      <c r="C673" s="30" t="s">
        <v>323</v>
      </c>
      <c r="D673" s="30" t="s">
        <v>121</v>
      </c>
      <c r="E673" s="30" t="s">
        <v>479</v>
      </c>
      <c r="F673" s="43">
        <v>600</v>
      </c>
      <c r="G673" s="47">
        <f>G674</f>
        <v>0</v>
      </c>
      <c r="H673" s="45"/>
      <c r="I673" s="46" t="s">
        <v>149</v>
      </c>
    </row>
    <row r="674" spans="1:9" s="22" customFormat="1" hidden="1" x14ac:dyDescent="0.25">
      <c r="A674" s="59" t="s">
        <v>212</v>
      </c>
      <c r="B674" s="30" t="s">
        <v>119</v>
      </c>
      <c r="C674" s="30" t="s">
        <v>323</v>
      </c>
      <c r="D674" s="30" t="s">
        <v>121</v>
      </c>
      <c r="E674" s="30" t="s">
        <v>479</v>
      </c>
      <c r="F674" s="30" t="s">
        <v>213</v>
      </c>
      <c r="G674" s="38"/>
      <c r="H674" s="38"/>
      <c r="I674" s="38"/>
    </row>
    <row r="675" spans="1:9" s="22" customFormat="1" x14ac:dyDescent="0.25">
      <c r="A675" s="37" t="s">
        <v>480</v>
      </c>
      <c r="B675" s="30" t="s">
        <v>119</v>
      </c>
      <c r="C675" s="30" t="s">
        <v>323</v>
      </c>
      <c r="D675" s="30" t="s">
        <v>121</v>
      </c>
      <c r="E675" s="30" t="s">
        <v>479</v>
      </c>
      <c r="F675" s="30"/>
      <c r="G675" s="38">
        <f>G676</f>
        <v>1225000</v>
      </c>
      <c r="H675" s="38"/>
      <c r="I675" s="38"/>
    </row>
    <row r="676" spans="1:9" s="22" customFormat="1" ht="39.75" customHeight="1" x14ac:dyDescent="0.25">
      <c r="A676" s="59" t="s">
        <v>241</v>
      </c>
      <c r="B676" s="57" t="s">
        <v>119</v>
      </c>
      <c r="C676" s="30" t="s">
        <v>323</v>
      </c>
      <c r="D676" s="30" t="s">
        <v>121</v>
      </c>
      <c r="E676" s="30" t="s">
        <v>479</v>
      </c>
      <c r="F676" s="43">
        <v>600</v>
      </c>
      <c r="G676" s="47">
        <f>G677</f>
        <v>1225000</v>
      </c>
      <c r="H676" s="45"/>
      <c r="I676" s="46" t="s">
        <v>149</v>
      </c>
    </row>
    <row r="677" spans="1:9" s="22" customFormat="1" x14ac:dyDescent="0.25">
      <c r="A677" s="59" t="s">
        <v>212</v>
      </c>
      <c r="B677" s="30" t="s">
        <v>119</v>
      </c>
      <c r="C677" s="30" t="s">
        <v>323</v>
      </c>
      <c r="D677" s="30" t="s">
        <v>121</v>
      </c>
      <c r="E677" s="30" t="s">
        <v>479</v>
      </c>
      <c r="F677" s="30" t="s">
        <v>213</v>
      </c>
      <c r="G677" s="38">
        <v>1225000</v>
      </c>
      <c r="H677" s="38"/>
      <c r="I677" s="38"/>
    </row>
    <row r="678" spans="1:9" s="22" customFormat="1" ht="25.5" hidden="1" x14ac:dyDescent="0.25">
      <c r="A678" s="37" t="s">
        <v>481</v>
      </c>
      <c r="B678" s="30" t="s">
        <v>119</v>
      </c>
      <c r="C678" s="30" t="s">
        <v>323</v>
      </c>
      <c r="D678" s="30" t="s">
        <v>121</v>
      </c>
      <c r="E678" s="30" t="s">
        <v>482</v>
      </c>
      <c r="F678" s="30"/>
      <c r="G678" s="38">
        <f>G679</f>
        <v>0</v>
      </c>
      <c r="H678" s="38"/>
      <c r="I678" s="38"/>
    </row>
    <row r="679" spans="1:9" s="22" customFormat="1" ht="39.75" hidden="1" customHeight="1" x14ac:dyDescent="0.25">
      <c r="A679" s="59" t="s">
        <v>241</v>
      </c>
      <c r="B679" s="57" t="s">
        <v>119</v>
      </c>
      <c r="C679" s="30" t="s">
        <v>323</v>
      </c>
      <c r="D679" s="30" t="s">
        <v>121</v>
      </c>
      <c r="E679" s="30" t="s">
        <v>482</v>
      </c>
      <c r="F679" s="43">
        <v>600</v>
      </c>
      <c r="G679" s="47">
        <f>G680</f>
        <v>0</v>
      </c>
      <c r="H679" s="45"/>
      <c r="I679" s="46" t="s">
        <v>149</v>
      </c>
    </row>
    <row r="680" spans="1:9" s="22" customFormat="1" hidden="1" x14ac:dyDescent="0.25">
      <c r="A680" s="59" t="s">
        <v>212</v>
      </c>
      <c r="B680" s="30" t="s">
        <v>119</v>
      </c>
      <c r="C680" s="30" t="s">
        <v>323</v>
      </c>
      <c r="D680" s="30" t="s">
        <v>121</v>
      </c>
      <c r="E680" s="30" t="s">
        <v>482</v>
      </c>
      <c r="F680" s="30" t="s">
        <v>213</v>
      </c>
      <c r="G680" s="38"/>
      <c r="H680" s="38"/>
      <c r="I680" s="38"/>
    </row>
    <row r="681" spans="1:9" s="52" customFormat="1" ht="89.25" hidden="1" x14ac:dyDescent="0.2">
      <c r="A681" s="37" t="s">
        <v>483</v>
      </c>
      <c r="B681" s="30" t="s">
        <v>119</v>
      </c>
      <c r="C681" s="30" t="s">
        <v>323</v>
      </c>
      <c r="D681" s="30" t="s">
        <v>121</v>
      </c>
      <c r="E681" s="30" t="s">
        <v>484</v>
      </c>
      <c r="F681" s="30"/>
      <c r="G681" s="38">
        <f>G682</f>
        <v>0</v>
      </c>
      <c r="H681" s="38"/>
      <c r="I681" s="38"/>
    </row>
    <row r="682" spans="1:9" s="52" customFormat="1" ht="38.25" hidden="1" x14ac:dyDescent="0.2">
      <c r="A682" s="59" t="s">
        <v>241</v>
      </c>
      <c r="B682" s="57" t="s">
        <v>119</v>
      </c>
      <c r="C682" s="30" t="s">
        <v>323</v>
      </c>
      <c r="D682" s="30" t="s">
        <v>121</v>
      </c>
      <c r="E682" s="30" t="s">
        <v>484</v>
      </c>
      <c r="F682" s="43">
        <v>600</v>
      </c>
      <c r="G682" s="47">
        <f>G683</f>
        <v>0</v>
      </c>
      <c r="H682" s="45"/>
      <c r="I682" s="46" t="s">
        <v>149</v>
      </c>
    </row>
    <row r="683" spans="1:9" s="52" customFormat="1" ht="12.75" hidden="1" x14ac:dyDescent="0.2">
      <c r="A683" s="59" t="s">
        <v>212</v>
      </c>
      <c r="B683" s="30" t="s">
        <v>119</v>
      </c>
      <c r="C683" s="30" t="s">
        <v>323</v>
      </c>
      <c r="D683" s="30" t="s">
        <v>121</v>
      </c>
      <c r="E683" s="30" t="s">
        <v>484</v>
      </c>
      <c r="F683" s="30" t="s">
        <v>213</v>
      </c>
      <c r="G683" s="38"/>
      <c r="H683" s="38"/>
      <c r="I683" s="38"/>
    </row>
    <row r="684" spans="1:9" s="22" customFormat="1" ht="27.6" hidden="1" customHeight="1" x14ac:dyDescent="0.25">
      <c r="A684" s="37" t="s">
        <v>485</v>
      </c>
      <c r="B684" s="30" t="s">
        <v>119</v>
      </c>
      <c r="C684" s="30" t="s">
        <v>323</v>
      </c>
      <c r="D684" s="30" t="s">
        <v>121</v>
      </c>
      <c r="E684" s="30" t="s">
        <v>319</v>
      </c>
      <c r="F684" s="30"/>
      <c r="G684" s="38">
        <f>G687</f>
        <v>8000</v>
      </c>
      <c r="H684" s="38"/>
      <c r="I684" s="38"/>
    </row>
    <row r="685" spans="1:9" s="22" customFormat="1" ht="25.5" x14ac:dyDescent="0.25">
      <c r="A685" s="53" t="s">
        <v>180</v>
      </c>
      <c r="B685" s="40">
        <v>650</v>
      </c>
      <c r="C685" s="30" t="s">
        <v>254</v>
      </c>
      <c r="D685" s="30" t="s">
        <v>277</v>
      </c>
      <c r="E685" s="54" t="s">
        <v>181</v>
      </c>
      <c r="F685" s="69"/>
      <c r="G685" s="77">
        <f>G693+G687+G698</f>
        <v>8000</v>
      </c>
      <c r="H685" s="77"/>
      <c r="I685" s="44"/>
    </row>
    <row r="686" spans="1:9" s="52" customFormat="1" ht="25.5" x14ac:dyDescent="0.2">
      <c r="A686" s="55" t="s">
        <v>182</v>
      </c>
      <c r="B686" s="40">
        <v>650</v>
      </c>
      <c r="C686" s="30" t="s">
        <v>254</v>
      </c>
      <c r="D686" s="30" t="s">
        <v>277</v>
      </c>
      <c r="E686" s="54" t="s">
        <v>183</v>
      </c>
      <c r="F686" s="69"/>
      <c r="G686" s="77">
        <f>G687+G693+G698</f>
        <v>8000</v>
      </c>
      <c r="H686" s="77"/>
      <c r="I686" s="44"/>
    </row>
    <row r="687" spans="1:9" s="22" customFormat="1" x14ac:dyDescent="0.25">
      <c r="A687" s="68" t="s">
        <v>192</v>
      </c>
      <c r="B687" s="40">
        <v>650</v>
      </c>
      <c r="C687" s="30" t="s">
        <v>323</v>
      </c>
      <c r="D687" s="30" t="s">
        <v>121</v>
      </c>
      <c r="E687" s="54" t="s">
        <v>275</v>
      </c>
      <c r="F687" s="30"/>
      <c r="G687" s="38">
        <f>G688</f>
        <v>8000</v>
      </c>
      <c r="H687" s="38"/>
      <c r="I687" s="38"/>
    </row>
    <row r="688" spans="1:9" s="22" customFormat="1" ht="40.5" customHeight="1" x14ac:dyDescent="0.25">
      <c r="A688" s="59" t="s">
        <v>241</v>
      </c>
      <c r="B688" s="57" t="s">
        <v>119</v>
      </c>
      <c r="C688" s="30" t="s">
        <v>323</v>
      </c>
      <c r="D688" s="30" t="s">
        <v>121</v>
      </c>
      <c r="E688" s="54" t="s">
        <v>275</v>
      </c>
      <c r="F688" s="43">
        <v>600</v>
      </c>
      <c r="G688" s="47">
        <f>G689</f>
        <v>8000</v>
      </c>
      <c r="H688" s="45"/>
      <c r="I688" s="46" t="s">
        <v>149</v>
      </c>
    </row>
    <row r="689" spans="1:9" s="22" customFormat="1" x14ac:dyDescent="0.25">
      <c r="A689" s="59" t="s">
        <v>212</v>
      </c>
      <c r="B689" s="30" t="s">
        <v>119</v>
      </c>
      <c r="C689" s="30" t="s">
        <v>323</v>
      </c>
      <c r="D689" s="30" t="s">
        <v>121</v>
      </c>
      <c r="E689" s="54" t="s">
        <v>275</v>
      </c>
      <c r="F689" s="30" t="s">
        <v>213</v>
      </c>
      <c r="G689" s="38">
        <v>8000</v>
      </c>
      <c r="H689" s="38"/>
      <c r="I689" s="38"/>
    </row>
    <row r="690" spans="1:9" s="22" customFormat="1" hidden="1" x14ac:dyDescent="0.25">
      <c r="A690" s="96" t="s">
        <v>486</v>
      </c>
      <c r="B690" s="36" t="s">
        <v>119</v>
      </c>
      <c r="C690" s="36" t="s">
        <v>274</v>
      </c>
      <c r="D690" s="36"/>
      <c r="E690" s="36"/>
      <c r="F690" s="36"/>
      <c r="G690" s="31">
        <f>G691</f>
        <v>0</v>
      </c>
      <c r="H690" s="31"/>
      <c r="I690" s="31"/>
    </row>
    <row r="691" spans="1:9" s="22" customFormat="1" hidden="1" x14ac:dyDescent="0.25">
      <c r="A691" s="87" t="s">
        <v>487</v>
      </c>
      <c r="B691" s="36" t="s">
        <v>119</v>
      </c>
      <c r="C691" s="36" t="s">
        <v>274</v>
      </c>
      <c r="D691" s="36" t="s">
        <v>167</v>
      </c>
      <c r="E691" s="36"/>
      <c r="F691" s="36"/>
      <c r="G691" s="31">
        <f>G713</f>
        <v>0</v>
      </c>
      <c r="H691" s="31"/>
      <c r="I691" s="31"/>
    </row>
    <row r="692" spans="1:9" s="22" customFormat="1" ht="38.25" hidden="1" x14ac:dyDescent="0.25">
      <c r="A692" s="39" t="s">
        <v>353</v>
      </c>
      <c r="B692" s="30" t="s">
        <v>119</v>
      </c>
      <c r="C692" s="41">
        <v>5</v>
      </c>
      <c r="D692" s="41">
        <v>1</v>
      </c>
      <c r="E692" s="42">
        <v>980000</v>
      </c>
      <c r="F692" s="43" t="s">
        <v>149</v>
      </c>
      <c r="G692" s="47">
        <f>G693+G701</f>
        <v>0</v>
      </c>
      <c r="H692" s="45"/>
      <c r="I692" s="46" t="s">
        <v>149</v>
      </c>
    </row>
    <row r="693" spans="1:9" s="22" customFormat="1" ht="102" hidden="1" x14ac:dyDescent="0.25">
      <c r="A693" s="39" t="s">
        <v>354</v>
      </c>
      <c r="B693" s="30" t="s">
        <v>119</v>
      </c>
      <c r="C693" s="41">
        <v>5</v>
      </c>
      <c r="D693" s="41">
        <v>1</v>
      </c>
      <c r="E693" s="42">
        <v>980100</v>
      </c>
      <c r="F693" s="43" t="s">
        <v>149</v>
      </c>
      <c r="G693" s="47">
        <f>G697+G694</f>
        <v>0</v>
      </c>
      <c r="H693" s="45"/>
      <c r="I693" s="46" t="s">
        <v>149</v>
      </c>
    </row>
    <row r="694" spans="1:9" s="22" customFormat="1" ht="63.75" hidden="1" x14ac:dyDescent="0.25">
      <c r="A694" s="39" t="s">
        <v>355</v>
      </c>
      <c r="B694" s="30" t="s">
        <v>119</v>
      </c>
      <c r="C694" s="30" t="s">
        <v>330</v>
      </c>
      <c r="D694" s="30" t="s">
        <v>121</v>
      </c>
      <c r="E694" s="30" t="s">
        <v>356</v>
      </c>
      <c r="F694" s="43"/>
      <c r="G694" s="47">
        <f>G695</f>
        <v>0</v>
      </c>
      <c r="H694" s="45"/>
      <c r="I694" s="46" t="s">
        <v>149</v>
      </c>
    </row>
    <row r="695" spans="1:9" s="22" customFormat="1" hidden="1" x14ac:dyDescent="0.25">
      <c r="A695" s="39" t="s">
        <v>154</v>
      </c>
      <c r="B695" s="30" t="s">
        <v>119</v>
      </c>
      <c r="C695" s="30" t="s">
        <v>330</v>
      </c>
      <c r="D695" s="30" t="s">
        <v>121</v>
      </c>
      <c r="E695" s="30" t="s">
        <v>356</v>
      </c>
      <c r="F695" s="43">
        <v>800</v>
      </c>
      <c r="G695" s="47">
        <f>G696</f>
        <v>0</v>
      </c>
      <c r="H695" s="45"/>
      <c r="I695" s="46" t="s">
        <v>149</v>
      </c>
    </row>
    <row r="696" spans="1:9" s="22" customFormat="1" ht="51" hidden="1" x14ac:dyDescent="0.25">
      <c r="A696" s="37" t="s">
        <v>357</v>
      </c>
      <c r="B696" s="30" t="s">
        <v>119</v>
      </c>
      <c r="C696" s="30" t="s">
        <v>330</v>
      </c>
      <c r="D696" s="30" t="s">
        <v>121</v>
      </c>
      <c r="E696" s="30" t="s">
        <v>356</v>
      </c>
      <c r="F696" s="30" t="s">
        <v>280</v>
      </c>
      <c r="G696" s="38"/>
      <c r="H696" s="31"/>
      <c r="I696" s="38"/>
    </row>
    <row r="697" spans="1:9" s="22" customFormat="1" ht="63.75" hidden="1" x14ac:dyDescent="0.25">
      <c r="A697" s="39" t="s">
        <v>358</v>
      </c>
      <c r="B697" s="30" t="s">
        <v>119</v>
      </c>
      <c r="C697" s="41">
        <v>5</v>
      </c>
      <c r="D697" s="41">
        <v>1</v>
      </c>
      <c r="E697" s="42">
        <v>980102</v>
      </c>
      <c r="F697" s="43" t="s">
        <v>149</v>
      </c>
      <c r="G697" s="47">
        <f>G698</f>
        <v>0</v>
      </c>
      <c r="H697" s="45"/>
      <c r="I697" s="46" t="s">
        <v>149</v>
      </c>
    </row>
    <row r="698" spans="1:9" s="22" customFormat="1" hidden="1" x14ac:dyDescent="0.25">
      <c r="A698" s="39" t="s">
        <v>359</v>
      </c>
      <c r="B698" s="30" t="s">
        <v>119</v>
      </c>
      <c r="C698" s="41">
        <v>5</v>
      </c>
      <c r="D698" s="41">
        <v>1</v>
      </c>
      <c r="E698" s="42">
        <v>980102</v>
      </c>
      <c r="F698" s="43">
        <v>400</v>
      </c>
      <c r="G698" s="47">
        <f>G699</f>
        <v>0</v>
      </c>
      <c r="H698" s="45"/>
      <c r="I698" s="46" t="s">
        <v>149</v>
      </c>
    </row>
    <row r="699" spans="1:9" s="22" customFormat="1" ht="25.5" hidden="1" x14ac:dyDescent="0.25">
      <c r="A699" s="39" t="s">
        <v>360</v>
      </c>
      <c r="B699" s="30" t="s">
        <v>119</v>
      </c>
      <c r="C699" s="41">
        <v>5</v>
      </c>
      <c r="D699" s="41">
        <v>1</v>
      </c>
      <c r="E699" s="42">
        <v>980102</v>
      </c>
      <c r="F699" s="43">
        <v>440</v>
      </c>
      <c r="G699" s="47">
        <f>G700</f>
        <v>0</v>
      </c>
      <c r="H699" s="45"/>
      <c r="I699" s="46" t="s">
        <v>149</v>
      </c>
    </row>
    <row r="700" spans="1:9" s="22" customFormat="1" ht="25.5" hidden="1" x14ac:dyDescent="0.25">
      <c r="A700" s="37" t="s">
        <v>361</v>
      </c>
      <c r="B700" s="30" t="s">
        <v>119</v>
      </c>
      <c r="C700" s="41">
        <v>5</v>
      </c>
      <c r="D700" s="41">
        <v>1</v>
      </c>
      <c r="E700" s="42">
        <v>980102</v>
      </c>
      <c r="F700" s="30" t="s">
        <v>362</v>
      </c>
      <c r="G700" s="38"/>
      <c r="H700" s="31"/>
      <c r="I700" s="38"/>
    </row>
    <row r="701" spans="1:9" s="22" customFormat="1" ht="63.75" hidden="1" x14ac:dyDescent="0.25">
      <c r="A701" s="39" t="s">
        <v>363</v>
      </c>
      <c r="B701" s="30" t="s">
        <v>119</v>
      </c>
      <c r="C701" s="41">
        <v>5</v>
      </c>
      <c r="D701" s="41">
        <v>1</v>
      </c>
      <c r="E701" s="42">
        <v>980200</v>
      </c>
      <c r="F701" s="43" t="s">
        <v>149</v>
      </c>
      <c r="G701" s="47">
        <f>G702+G705+G709</f>
        <v>0</v>
      </c>
      <c r="H701" s="45"/>
      <c r="I701" s="46" t="s">
        <v>149</v>
      </c>
    </row>
    <row r="702" spans="1:9" s="22" customFormat="1" ht="38.25" hidden="1" x14ac:dyDescent="0.25">
      <c r="A702" s="39" t="s">
        <v>364</v>
      </c>
      <c r="B702" s="30" t="s">
        <v>119</v>
      </c>
      <c r="C702" s="30" t="s">
        <v>330</v>
      </c>
      <c r="D702" s="30" t="s">
        <v>121</v>
      </c>
      <c r="E702" s="30" t="s">
        <v>365</v>
      </c>
      <c r="F702" s="43"/>
      <c r="G702" s="47">
        <f>G703</f>
        <v>0</v>
      </c>
      <c r="H702" s="45"/>
      <c r="I702" s="46" t="s">
        <v>149</v>
      </c>
    </row>
    <row r="703" spans="1:9" s="22" customFormat="1" hidden="1" x14ac:dyDescent="0.25">
      <c r="A703" s="39" t="s">
        <v>154</v>
      </c>
      <c r="B703" s="30" t="s">
        <v>119</v>
      </c>
      <c r="C703" s="30" t="s">
        <v>330</v>
      </c>
      <c r="D703" s="30" t="s">
        <v>121</v>
      </c>
      <c r="E703" s="30" t="s">
        <v>365</v>
      </c>
      <c r="F703" s="43">
        <v>800</v>
      </c>
      <c r="G703" s="47">
        <f>G704</f>
        <v>0</v>
      </c>
      <c r="H703" s="45"/>
      <c r="I703" s="46" t="s">
        <v>149</v>
      </c>
    </row>
    <row r="704" spans="1:9" s="22" customFormat="1" ht="51" hidden="1" x14ac:dyDescent="0.25">
      <c r="A704" s="37" t="s">
        <v>357</v>
      </c>
      <c r="B704" s="30" t="s">
        <v>119</v>
      </c>
      <c r="C704" s="30" t="s">
        <v>330</v>
      </c>
      <c r="D704" s="30" t="s">
        <v>121</v>
      </c>
      <c r="E704" s="30" t="s">
        <v>365</v>
      </c>
      <c r="F704" s="30" t="s">
        <v>280</v>
      </c>
      <c r="G704" s="38"/>
      <c r="H704" s="31"/>
      <c r="I704" s="38"/>
    </row>
    <row r="705" spans="1:9" s="22" customFormat="1" ht="38.25" hidden="1" x14ac:dyDescent="0.25">
      <c r="A705" s="39" t="s">
        <v>366</v>
      </c>
      <c r="B705" s="30" t="s">
        <v>119</v>
      </c>
      <c r="C705" s="30" t="s">
        <v>330</v>
      </c>
      <c r="D705" s="30" t="s">
        <v>121</v>
      </c>
      <c r="E705" s="30" t="s">
        <v>367</v>
      </c>
      <c r="F705" s="43"/>
      <c r="G705" s="47">
        <f>G706</f>
        <v>0</v>
      </c>
      <c r="H705" s="45"/>
      <c r="I705" s="46" t="s">
        <v>149</v>
      </c>
    </row>
    <row r="706" spans="1:9" s="22" customFormat="1" hidden="1" x14ac:dyDescent="0.25">
      <c r="A706" s="39" t="s">
        <v>359</v>
      </c>
      <c r="B706" s="30" t="s">
        <v>119</v>
      </c>
      <c r="C706" s="30" t="s">
        <v>330</v>
      </c>
      <c r="D706" s="30" t="s">
        <v>121</v>
      </c>
      <c r="E706" s="30" t="s">
        <v>367</v>
      </c>
      <c r="F706" s="43">
        <v>400</v>
      </c>
      <c r="G706" s="47">
        <f>G707</f>
        <v>0</v>
      </c>
      <c r="H706" s="45"/>
      <c r="I706" s="46" t="s">
        <v>149</v>
      </c>
    </row>
    <row r="707" spans="1:9" s="22" customFormat="1" ht="25.5" hidden="1" x14ac:dyDescent="0.25">
      <c r="A707" s="39" t="s">
        <v>360</v>
      </c>
      <c r="B707" s="30" t="s">
        <v>119</v>
      </c>
      <c r="C707" s="30" t="s">
        <v>330</v>
      </c>
      <c r="D707" s="30" t="s">
        <v>121</v>
      </c>
      <c r="E707" s="30" t="s">
        <v>367</v>
      </c>
      <c r="F707" s="43">
        <v>440</v>
      </c>
      <c r="G707" s="47">
        <f>G708</f>
        <v>0</v>
      </c>
      <c r="H707" s="45"/>
      <c r="I707" s="46" t="s">
        <v>149</v>
      </c>
    </row>
    <row r="708" spans="1:9" s="22" customFormat="1" ht="25.5" hidden="1" x14ac:dyDescent="0.25">
      <c r="A708" s="37" t="s">
        <v>361</v>
      </c>
      <c r="B708" s="30" t="s">
        <v>119</v>
      </c>
      <c r="C708" s="30" t="s">
        <v>330</v>
      </c>
      <c r="D708" s="30" t="s">
        <v>121</v>
      </c>
      <c r="E708" s="30" t="s">
        <v>367</v>
      </c>
      <c r="F708" s="30" t="s">
        <v>362</v>
      </c>
      <c r="G708" s="38"/>
      <c r="H708" s="31"/>
      <c r="I708" s="38"/>
    </row>
    <row r="709" spans="1:9" s="22" customFormat="1" ht="38.25" hidden="1" x14ac:dyDescent="0.25">
      <c r="A709" s="39" t="s">
        <v>368</v>
      </c>
      <c r="B709" s="30" t="s">
        <v>119</v>
      </c>
      <c r="C709" s="30" t="s">
        <v>330</v>
      </c>
      <c r="D709" s="30" t="s">
        <v>121</v>
      </c>
      <c r="E709" s="30" t="s">
        <v>369</v>
      </c>
      <c r="F709" s="43"/>
      <c r="G709" s="47">
        <f>G710</f>
        <v>0</v>
      </c>
      <c r="H709" s="45"/>
      <c r="I709" s="46" t="s">
        <v>149</v>
      </c>
    </row>
    <row r="710" spans="1:9" s="22" customFormat="1" hidden="1" x14ac:dyDescent="0.25">
      <c r="A710" s="39" t="s">
        <v>359</v>
      </c>
      <c r="B710" s="30" t="s">
        <v>119</v>
      </c>
      <c r="C710" s="30" t="s">
        <v>330</v>
      </c>
      <c r="D710" s="30" t="s">
        <v>121</v>
      </c>
      <c r="E710" s="30" t="s">
        <v>369</v>
      </c>
      <c r="F710" s="43">
        <v>400</v>
      </c>
      <c r="G710" s="47">
        <f>G711</f>
        <v>0</v>
      </c>
      <c r="H710" s="45"/>
      <c r="I710" s="46" t="s">
        <v>149</v>
      </c>
    </row>
    <row r="711" spans="1:9" s="22" customFormat="1" ht="25.5" hidden="1" x14ac:dyDescent="0.25">
      <c r="A711" s="39" t="s">
        <v>360</v>
      </c>
      <c r="B711" s="30" t="s">
        <v>119</v>
      </c>
      <c r="C711" s="30" t="s">
        <v>330</v>
      </c>
      <c r="D711" s="30" t="s">
        <v>121</v>
      </c>
      <c r="E711" s="30" t="s">
        <v>369</v>
      </c>
      <c r="F711" s="43">
        <v>440</v>
      </c>
      <c r="G711" s="47">
        <f>G712</f>
        <v>0</v>
      </c>
      <c r="H711" s="45"/>
      <c r="I711" s="46" t="s">
        <v>149</v>
      </c>
    </row>
    <row r="712" spans="1:9" s="22" customFormat="1" ht="25.5" hidden="1" x14ac:dyDescent="0.25">
      <c r="A712" s="37" t="s">
        <v>361</v>
      </c>
      <c r="B712" s="30" t="s">
        <v>119</v>
      </c>
      <c r="C712" s="30" t="s">
        <v>330</v>
      </c>
      <c r="D712" s="30" t="s">
        <v>121</v>
      </c>
      <c r="E712" s="30" t="s">
        <v>369</v>
      </c>
      <c r="F712" s="30" t="s">
        <v>362</v>
      </c>
      <c r="G712" s="38"/>
      <c r="H712" s="31"/>
      <c r="I712" s="38"/>
    </row>
    <row r="713" spans="1:9" s="22" customFormat="1" ht="25.5" hidden="1" x14ac:dyDescent="0.25">
      <c r="A713" s="53" t="s">
        <v>180</v>
      </c>
      <c r="B713" s="40">
        <v>650</v>
      </c>
      <c r="C713" s="30" t="s">
        <v>274</v>
      </c>
      <c r="D713" s="30" t="s">
        <v>167</v>
      </c>
      <c r="E713" s="54" t="s">
        <v>181</v>
      </c>
      <c r="F713" s="30"/>
      <c r="G713" s="38">
        <f>G714</f>
        <v>0</v>
      </c>
      <c r="H713" s="31"/>
      <c r="I713" s="38"/>
    </row>
    <row r="714" spans="1:9" s="22" customFormat="1" ht="89.25" hidden="1" x14ac:dyDescent="0.25">
      <c r="A714" s="37" t="s">
        <v>488</v>
      </c>
      <c r="B714" s="30" t="s">
        <v>119</v>
      </c>
      <c r="C714" s="30" t="s">
        <v>274</v>
      </c>
      <c r="D714" s="30" t="s">
        <v>167</v>
      </c>
      <c r="E714" s="30" t="s">
        <v>489</v>
      </c>
      <c r="F714" s="30"/>
      <c r="G714" s="38">
        <f>G715</f>
        <v>0</v>
      </c>
      <c r="H714" s="31"/>
      <c r="I714" s="38"/>
    </row>
    <row r="715" spans="1:9" s="22" customFormat="1" hidden="1" x14ac:dyDescent="0.25">
      <c r="A715" s="37" t="s">
        <v>192</v>
      </c>
      <c r="B715" s="30" t="s">
        <v>119</v>
      </c>
      <c r="C715" s="30" t="s">
        <v>274</v>
      </c>
      <c r="D715" s="30" t="s">
        <v>167</v>
      </c>
      <c r="E715" s="30" t="s">
        <v>490</v>
      </c>
      <c r="F715" s="30"/>
      <c r="G715" s="38">
        <f>G716</f>
        <v>0</v>
      </c>
      <c r="H715" s="31"/>
      <c r="I715" s="38"/>
    </row>
    <row r="716" spans="1:9" s="22" customFormat="1" ht="25.5" hidden="1" x14ac:dyDescent="0.25">
      <c r="A716" s="37" t="s">
        <v>163</v>
      </c>
      <c r="B716" s="30" t="s">
        <v>119</v>
      </c>
      <c r="C716" s="30" t="s">
        <v>274</v>
      </c>
      <c r="D716" s="30" t="s">
        <v>167</v>
      </c>
      <c r="E716" s="30" t="s">
        <v>490</v>
      </c>
      <c r="F716" s="30" t="s">
        <v>147</v>
      </c>
      <c r="G716" s="38">
        <f>G717</f>
        <v>0</v>
      </c>
      <c r="H716" s="38"/>
      <c r="I716" s="38"/>
    </row>
    <row r="717" spans="1:9" s="22" customFormat="1" ht="25.5" hidden="1" x14ac:dyDescent="0.25">
      <c r="A717" s="39" t="s">
        <v>164</v>
      </c>
      <c r="B717" s="40">
        <v>650</v>
      </c>
      <c r="C717" s="30" t="s">
        <v>274</v>
      </c>
      <c r="D717" s="30" t="s">
        <v>167</v>
      </c>
      <c r="E717" s="30" t="s">
        <v>490</v>
      </c>
      <c r="F717" s="43">
        <v>240</v>
      </c>
      <c r="G717" s="47"/>
      <c r="H717" s="44"/>
      <c r="I717" s="44"/>
    </row>
    <row r="718" spans="1:9" s="22" customFormat="1" x14ac:dyDescent="0.25">
      <c r="A718" s="95" t="s">
        <v>491</v>
      </c>
      <c r="B718" s="36" t="s">
        <v>119</v>
      </c>
      <c r="C718" s="36" t="s">
        <v>286</v>
      </c>
      <c r="D718" s="36"/>
      <c r="E718" s="36"/>
      <c r="F718" s="36"/>
      <c r="G718" s="31">
        <f>G719+G731</f>
        <v>240000</v>
      </c>
      <c r="H718" s="31"/>
      <c r="I718" s="38"/>
    </row>
    <row r="719" spans="1:9" s="22" customFormat="1" x14ac:dyDescent="0.25">
      <c r="A719" s="37" t="s">
        <v>492</v>
      </c>
      <c r="B719" s="30" t="s">
        <v>119</v>
      </c>
      <c r="C719" s="30" t="s">
        <v>286</v>
      </c>
      <c r="D719" s="30" t="s">
        <v>121</v>
      </c>
      <c r="E719" s="30"/>
      <c r="F719" s="30"/>
      <c r="G719" s="38">
        <f>G726+G720+G727</f>
        <v>240000</v>
      </c>
      <c r="H719" s="38"/>
      <c r="I719" s="38"/>
    </row>
    <row r="720" spans="1:9" s="22" customFormat="1" ht="38.25" x14ac:dyDescent="0.25">
      <c r="A720" s="37" t="s">
        <v>134</v>
      </c>
      <c r="B720" s="30" t="s">
        <v>119</v>
      </c>
      <c r="C720" s="30" t="s">
        <v>286</v>
      </c>
      <c r="D720" s="30" t="s">
        <v>121</v>
      </c>
      <c r="E720" s="30" t="s">
        <v>135</v>
      </c>
      <c r="F720" s="30"/>
      <c r="G720" s="38">
        <f>G722</f>
        <v>240000</v>
      </c>
      <c r="H720" s="38"/>
      <c r="I720" s="38"/>
    </row>
    <row r="721" spans="1:9" s="22" customFormat="1" ht="25.5" x14ac:dyDescent="0.25">
      <c r="A721" s="37" t="s">
        <v>136</v>
      </c>
      <c r="B721" s="30" t="s">
        <v>119</v>
      </c>
      <c r="C721" s="30" t="s">
        <v>286</v>
      </c>
      <c r="D721" s="30" t="s">
        <v>121</v>
      </c>
      <c r="E721" s="30" t="s">
        <v>137</v>
      </c>
      <c r="F721" s="30"/>
      <c r="G721" s="38">
        <f>G722</f>
        <v>240000</v>
      </c>
      <c r="H721" s="38"/>
      <c r="I721" s="38"/>
    </row>
    <row r="722" spans="1:9" s="22" customFormat="1" x14ac:dyDescent="0.25">
      <c r="A722" s="48" t="s">
        <v>493</v>
      </c>
      <c r="B722" s="30" t="s">
        <v>119</v>
      </c>
      <c r="C722" s="30" t="s">
        <v>286</v>
      </c>
      <c r="D722" s="30" t="s">
        <v>121</v>
      </c>
      <c r="E722" s="30" t="s">
        <v>494</v>
      </c>
      <c r="F722" s="30"/>
      <c r="G722" s="38">
        <f>G723</f>
        <v>240000</v>
      </c>
      <c r="H722" s="38"/>
      <c r="I722" s="38"/>
    </row>
    <row r="723" spans="1:9" s="22" customFormat="1" x14ac:dyDescent="0.25">
      <c r="A723" s="87" t="s">
        <v>495</v>
      </c>
      <c r="B723" s="30" t="s">
        <v>119</v>
      </c>
      <c r="C723" s="30" t="s">
        <v>286</v>
      </c>
      <c r="D723" s="30" t="s">
        <v>121</v>
      </c>
      <c r="E723" s="30" t="s">
        <v>494</v>
      </c>
      <c r="F723" s="30" t="s">
        <v>496</v>
      </c>
      <c r="G723" s="38">
        <f>G724</f>
        <v>240000</v>
      </c>
      <c r="H723" s="38"/>
      <c r="I723" s="38"/>
    </row>
    <row r="724" spans="1:9" s="22" customFormat="1" ht="25.5" x14ac:dyDescent="0.25">
      <c r="A724" s="37" t="s">
        <v>497</v>
      </c>
      <c r="B724" s="30" t="s">
        <v>119</v>
      </c>
      <c r="C724" s="30" t="s">
        <v>286</v>
      </c>
      <c r="D724" s="30" t="s">
        <v>121</v>
      </c>
      <c r="E724" s="30" t="s">
        <v>494</v>
      </c>
      <c r="F724" s="30" t="s">
        <v>498</v>
      </c>
      <c r="G724" s="38">
        <v>240000</v>
      </c>
      <c r="H724" s="38"/>
      <c r="I724" s="38"/>
    </row>
    <row r="725" spans="1:9" s="22" customFormat="1" hidden="1" x14ac:dyDescent="0.25">
      <c r="A725" s="37" t="s">
        <v>499</v>
      </c>
      <c r="B725" s="30" t="s">
        <v>119</v>
      </c>
      <c r="C725" s="30" t="s">
        <v>286</v>
      </c>
      <c r="D725" s="30" t="s">
        <v>121</v>
      </c>
      <c r="E725" s="30" t="s">
        <v>494</v>
      </c>
      <c r="F725" s="30" t="s">
        <v>500</v>
      </c>
      <c r="G725" s="38"/>
      <c r="H725" s="38"/>
      <c r="I725" s="38"/>
    </row>
    <row r="726" spans="1:9" s="22" customFormat="1" ht="25.5" hidden="1" x14ac:dyDescent="0.25">
      <c r="A726" s="48" t="s">
        <v>501</v>
      </c>
      <c r="B726" s="30" t="s">
        <v>119</v>
      </c>
      <c r="C726" s="30" t="s">
        <v>286</v>
      </c>
      <c r="D726" s="30" t="s">
        <v>121</v>
      </c>
      <c r="E726" s="30" t="s">
        <v>502</v>
      </c>
      <c r="F726" s="30"/>
      <c r="G726" s="38"/>
      <c r="H726" s="38"/>
      <c r="I726" s="38"/>
    </row>
    <row r="727" spans="1:9" s="22" customFormat="1" ht="51" hidden="1" x14ac:dyDescent="0.25">
      <c r="A727" s="37" t="s">
        <v>503</v>
      </c>
      <c r="B727" s="30" t="s">
        <v>119</v>
      </c>
      <c r="C727" s="30" t="s">
        <v>286</v>
      </c>
      <c r="D727" s="30" t="s">
        <v>121</v>
      </c>
      <c r="E727" s="30" t="s">
        <v>504</v>
      </c>
      <c r="F727" s="30"/>
      <c r="G727" s="38">
        <f>G728</f>
        <v>0</v>
      </c>
      <c r="H727" s="38"/>
      <c r="I727" s="38"/>
    </row>
    <row r="728" spans="1:9" s="22" customFormat="1" ht="29.25" hidden="1" customHeight="1" x14ac:dyDescent="0.25">
      <c r="A728" s="59" t="s">
        <v>495</v>
      </c>
      <c r="B728" s="30" t="s">
        <v>119</v>
      </c>
      <c r="C728" s="30" t="s">
        <v>286</v>
      </c>
      <c r="D728" s="30" t="s">
        <v>121</v>
      </c>
      <c r="E728" s="30" t="s">
        <v>504</v>
      </c>
      <c r="F728" s="30" t="s">
        <v>496</v>
      </c>
      <c r="G728" s="38">
        <f>G730</f>
        <v>0</v>
      </c>
      <c r="H728" s="38"/>
      <c r="I728" s="38"/>
    </row>
    <row r="729" spans="1:9" s="22" customFormat="1" ht="25.5" hidden="1" x14ac:dyDescent="0.25">
      <c r="A729" s="37" t="s">
        <v>497</v>
      </c>
      <c r="B729" s="30" t="s">
        <v>119</v>
      </c>
      <c r="C729" s="30" t="s">
        <v>286</v>
      </c>
      <c r="D729" s="30" t="s">
        <v>121</v>
      </c>
      <c r="E729" s="30" t="s">
        <v>504</v>
      </c>
      <c r="F729" s="30" t="s">
        <v>498</v>
      </c>
      <c r="G729" s="38">
        <f>G730</f>
        <v>0</v>
      </c>
      <c r="H729" s="38"/>
      <c r="I729" s="38"/>
    </row>
    <row r="730" spans="1:9" s="22" customFormat="1" ht="38.25" hidden="1" x14ac:dyDescent="0.25">
      <c r="A730" s="37" t="s">
        <v>505</v>
      </c>
      <c r="B730" s="30" t="s">
        <v>119</v>
      </c>
      <c r="C730" s="30" t="s">
        <v>286</v>
      </c>
      <c r="D730" s="30" t="s">
        <v>121</v>
      </c>
      <c r="E730" s="30" t="s">
        <v>504</v>
      </c>
      <c r="F730" s="30" t="s">
        <v>506</v>
      </c>
      <c r="G730" s="38"/>
      <c r="H730" s="38"/>
      <c r="I730" s="38"/>
    </row>
    <row r="731" spans="1:9" s="93" customFormat="1" ht="12.75" hidden="1" x14ac:dyDescent="0.2">
      <c r="A731" s="35" t="s">
        <v>507</v>
      </c>
      <c r="B731" s="36" t="s">
        <v>119</v>
      </c>
      <c r="C731" s="34" t="s">
        <v>286</v>
      </c>
      <c r="D731" s="34" t="s">
        <v>254</v>
      </c>
      <c r="E731" s="34"/>
      <c r="F731" s="34"/>
      <c r="G731" s="80">
        <f>G732+G736+G739</f>
        <v>0</v>
      </c>
      <c r="H731" s="31"/>
      <c r="I731" s="31"/>
    </row>
    <row r="732" spans="1:9" s="22" customFormat="1" hidden="1" x14ac:dyDescent="0.25">
      <c r="A732" s="87" t="s">
        <v>508</v>
      </c>
      <c r="B732" s="30" t="s">
        <v>119</v>
      </c>
      <c r="C732" s="57" t="s">
        <v>286</v>
      </c>
      <c r="D732" s="57" t="s">
        <v>254</v>
      </c>
      <c r="E732" s="57" t="s">
        <v>509</v>
      </c>
      <c r="F732" s="57"/>
      <c r="G732" s="88">
        <f>G733</f>
        <v>0</v>
      </c>
      <c r="H732" s="38"/>
      <c r="I732" s="38"/>
    </row>
    <row r="733" spans="1:9" s="22" customFormat="1" ht="38.25" hidden="1" x14ac:dyDescent="0.25">
      <c r="A733" s="37" t="s">
        <v>510</v>
      </c>
      <c r="B733" s="30" t="s">
        <v>119</v>
      </c>
      <c r="C733" s="57" t="s">
        <v>286</v>
      </c>
      <c r="D733" s="57" t="s">
        <v>254</v>
      </c>
      <c r="E733" s="57" t="s">
        <v>509</v>
      </c>
      <c r="F733" s="57" t="s">
        <v>511</v>
      </c>
      <c r="G733" s="88">
        <f>G734</f>
        <v>0</v>
      </c>
      <c r="H733" s="38"/>
      <c r="I733" s="38"/>
    </row>
    <row r="734" spans="1:9" s="22" customFormat="1" ht="63.75" hidden="1" x14ac:dyDescent="0.25">
      <c r="A734" s="37" t="s">
        <v>512</v>
      </c>
      <c r="B734" s="30" t="s">
        <v>119</v>
      </c>
      <c r="C734" s="57" t="s">
        <v>286</v>
      </c>
      <c r="D734" s="57" t="s">
        <v>254</v>
      </c>
      <c r="E734" s="57" t="s">
        <v>509</v>
      </c>
      <c r="F734" s="57" t="s">
        <v>513</v>
      </c>
      <c r="G734" s="88"/>
      <c r="H734" s="38"/>
      <c r="I734" s="38"/>
    </row>
    <row r="735" spans="1:9" s="22" customFormat="1" ht="45.75" hidden="1" customHeight="1" x14ac:dyDescent="0.25">
      <c r="A735" s="53" t="s">
        <v>180</v>
      </c>
      <c r="B735" s="57" t="s">
        <v>119</v>
      </c>
      <c r="C735" s="30" t="s">
        <v>286</v>
      </c>
      <c r="D735" s="30" t="s">
        <v>254</v>
      </c>
      <c r="E735" s="30" t="s">
        <v>181</v>
      </c>
      <c r="F735" s="57"/>
      <c r="G735" s="88">
        <f>G736</f>
        <v>0</v>
      </c>
      <c r="H735" s="38"/>
      <c r="I735" s="38"/>
    </row>
    <row r="736" spans="1:9" s="22" customFormat="1" ht="26.25" hidden="1" x14ac:dyDescent="0.25">
      <c r="A736" s="55" t="s">
        <v>182</v>
      </c>
      <c r="B736" s="30" t="s">
        <v>119</v>
      </c>
      <c r="C736" s="30" t="s">
        <v>286</v>
      </c>
      <c r="D736" s="30" t="s">
        <v>254</v>
      </c>
      <c r="E736" s="30" t="s">
        <v>183</v>
      </c>
      <c r="F736" s="57"/>
      <c r="G736" s="88">
        <f>G737</f>
        <v>0</v>
      </c>
      <c r="H736" s="38"/>
      <c r="I736" s="38"/>
    </row>
    <row r="737" spans="1:9" s="22" customFormat="1" hidden="1" x14ac:dyDescent="0.25">
      <c r="A737" s="87" t="s">
        <v>495</v>
      </c>
      <c r="B737" s="30" t="s">
        <v>119</v>
      </c>
      <c r="C737" s="30" t="s">
        <v>286</v>
      </c>
      <c r="D737" s="30" t="s">
        <v>254</v>
      </c>
      <c r="E737" s="30" t="s">
        <v>275</v>
      </c>
      <c r="F737" s="30" t="s">
        <v>496</v>
      </c>
      <c r="G737" s="38">
        <f>G738</f>
        <v>0</v>
      </c>
      <c r="H737" s="38"/>
      <c r="I737" s="38"/>
    </row>
    <row r="738" spans="1:9" s="22" customFormat="1" ht="25.5" hidden="1" x14ac:dyDescent="0.25">
      <c r="A738" s="37" t="s">
        <v>497</v>
      </c>
      <c r="B738" s="30" t="s">
        <v>119</v>
      </c>
      <c r="C738" s="57" t="s">
        <v>286</v>
      </c>
      <c r="D738" s="57" t="s">
        <v>254</v>
      </c>
      <c r="E738" s="30" t="s">
        <v>275</v>
      </c>
      <c r="F738" s="57" t="s">
        <v>498</v>
      </c>
      <c r="G738" s="88"/>
      <c r="H738" s="38"/>
      <c r="I738" s="38"/>
    </row>
    <row r="739" spans="1:9" s="22" customFormat="1" ht="51" hidden="1" x14ac:dyDescent="0.25">
      <c r="A739" s="37" t="s">
        <v>503</v>
      </c>
      <c r="B739" s="30" t="s">
        <v>119</v>
      </c>
      <c r="C739" s="57" t="s">
        <v>286</v>
      </c>
      <c r="D739" s="57" t="s">
        <v>254</v>
      </c>
      <c r="E739" s="30" t="s">
        <v>504</v>
      </c>
      <c r="F739" s="30"/>
      <c r="G739" s="38">
        <f>G740</f>
        <v>0</v>
      </c>
      <c r="H739" s="38"/>
      <c r="I739" s="38"/>
    </row>
    <row r="740" spans="1:9" s="22" customFormat="1" ht="29.25" hidden="1" customHeight="1" x14ac:dyDescent="0.25">
      <c r="A740" s="59" t="s">
        <v>495</v>
      </c>
      <c r="B740" s="30" t="s">
        <v>119</v>
      </c>
      <c r="C740" s="57" t="s">
        <v>286</v>
      </c>
      <c r="D740" s="57" t="s">
        <v>254</v>
      </c>
      <c r="E740" s="30" t="s">
        <v>504</v>
      </c>
      <c r="F740" s="30" t="s">
        <v>496</v>
      </c>
      <c r="G740" s="38">
        <f>G742</f>
        <v>0</v>
      </c>
      <c r="H740" s="38"/>
      <c r="I740" s="38"/>
    </row>
    <row r="741" spans="1:9" s="22" customFormat="1" ht="25.5" hidden="1" x14ac:dyDescent="0.25">
      <c r="A741" s="37" t="s">
        <v>497</v>
      </c>
      <c r="B741" s="30" t="s">
        <v>119</v>
      </c>
      <c r="C741" s="57" t="s">
        <v>286</v>
      </c>
      <c r="D741" s="57" t="s">
        <v>254</v>
      </c>
      <c r="E741" s="30" t="s">
        <v>504</v>
      </c>
      <c r="F741" s="30" t="s">
        <v>498</v>
      </c>
      <c r="G741" s="38">
        <f>G742</f>
        <v>0</v>
      </c>
      <c r="H741" s="38"/>
      <c r="I741" s="38"/>
    </row>
    <row r="742" spans="1:9" s="22" customFormat="1" ht="38.25" hidden="1" x14ac:dyDescent="0.25">
      <c r="A742" s="37" t="s">
        <v>505</v>
      </c>
      <c r="B742" s="30" t="s">
        <v>119</v>
      </c>
      <c r="C742" s="57" t="s">
        <v>286</v>
      </c>
      <c r="D742" s="57" t="s">
        <v>254</v>
      </c>
      <c r="E742" s="30" t="s">
        <v>504</v>
      </c>
      <c r="F742" s="30" t="s">
        <v>506</v>
      </c>
      <c r="G742" s="38"/>
      <c r="H742" s="38"/>
      <c r="I742" s="38"/>
    </row>
    <row r="743" spans="1:9" s="22" customFormat="1" x14ac:dyDescent="0.25">
      <c r="A743" s="35" t="s">
        <v>514</v>
      </c>
      <c r="B743" s="27">
        <v>650</v>
      </c>
      <c r="C743" s="34" t="s">
        <v>174</v>
      </c>
      <c r="D743" s="34"/>
      <c r="E743" s="34"/>
      <c r="F743" s="34"/>
      <c r="G743" s="80">
        <f>G744+G776</f>
        <v>13400000</v>
      </c>
      <c r="H743" s="31"/>
      <c r="I743" s="31"/>
    </row>
    <row r="744" spans="1:9" s="22" customFormat="1" x14ac:dyDescent="0.25">
      <c r="A744" s="37" t="s">
        <v>515</v>
      </c>
      <c r="B744" s="30" t="s">
        <v>119</v>
      </c>
      <c r="C744" s="30" t="s">
        <v>174</v>
      </c>
      <c r="D744" s="30" t="s">
        <v>121</v>
      </c>
      <c r="E744" s="30"/>
      <c r="F744" s="30"/>
      <c r="G744" s="38">
        <f>G760+G766+G771+G745</f>
        <v>13400000</v>
      </c>
      <c r="H744" s="38"/>
      <c r="I744" s="38"/>
    </row>
    <row r="745" spans="1:9" s="22" customFormat="1" ht="38.25" x14ac:dyDescent="0.25">
      <c r="A745" s="37" t="s">
        <v>516</v>
      </c>
      <c r="B745" s="30" t="s">
        <v>119</v>
      </c>
      <c r="C745" s="30" t="s">
        <v>174</v>
      </c>
      <c r="D745" s="30" t="s">
        <v>121</v>
      </c>
      <c r="E745" s="30" t="s">
        <v>517</v>
      </c>
      <c r="F745" s="30"/>
      <c r="G745" s="38">
        <f>G747+G752+G755</f>
        <v>13400000</v>
      </c>
      <c r="H745" s="38"/>
      <c r="I745" s="38"/>
    </row>
    <row r="746" spans="1:9" s="22" customFormat="1" ht="25.5" x14ac:dyDescent="0.25">
      <c r="A746" s="56" t="s">
        <v>518</v>
      </c>
      <c r="B746" s="30" t="s">
        <v>119</v>
      </c>
      <c r="C746" s="30" t="s">
        <v>174</v>
      </c>
      <c r="D746" s="30" t="s">
        <v>121</v>
      </c>
      <c r="E746" s="30" t="s">
        <v>519</v>
      </c>
      <c r="F746" s="30"/>
      <c r="G746" s="38">
        <f>G747+G752+G755</f>
        <v>13400000</v>
      </c>
      <c r="H746" s="38"/>
      <c r="I746" s="38"/>
    </row>
    <row r="747" spans="1:9" s="22" customFormat="1" ht="30" customHeight="1" x14ac:dyDescent="0.25">
      <c r="A747" s="56" t="s">
        <v>208</v>
      </c>
      <c r="B747" s="30" t="s">
        <v>119</v>
      </c>
      <c r="C747" s="30" t="s">
        <v>174</v>
      </c>
      <c r="D747" s="30" t="s">
        <v>121</v>
      </c>
      <c r="E747" s="30" t="s">
        <v>520</v>
      </c>
      <c r="F747" s="30"/>
      <c r="G747" s="38">
        <f>G748</f>
        <v>11566000</v>
      </c>
      <c r="H747" s="38"/>
      <c r="I747" s="38"/>
    </row>
    <row r="748" spans="1:9" s="22" customFormat="1" ht="39" x14ac:dyDescent="0.25">
      <c r="A748" s="59" t="s">
        <v>241</v>
      </c>
      <c r="B748" s="57" t="s">
        <v>119</v>
      </c>
      <c r="C748" s="30" t="s">
        <v>174</v>
      </c>
      <c r="D748" s="30" t="s">
        <v>121</v>
      </c>
      <c r="E748" s="30" t="s">
        <v>520</v>
      </c>
      <c r="F748" s="43">
        <v>600</v>
      </c>
      <c r="G748" s="47">
        <f>G749</f>
        <v>11566000</v>
      </c>
      <c r="H748" s="45"/>
      <c r="I748" s="46" t="s">
        <v>149</v>
      </c>
    </row>
    <row r="749" spans="1:9" s="22" customFormat="1" x14ac:dyDescent="0.25">
      <c r="A749" s="59" t="s">
        <v>212</v>
      </c>
      <c r="B749" s="30" t="s">
        <v>119</v>
      </c>
      <c r="C749" s="30" t="s">
        <v>174</v>
      </c>
      <c r="D749" s="30" t="s">
        <v>121</v>
      </c>
      <c r="E749" s="30" t="s">
        <v>520</v>
      </c>
      <c r="F749" s="30" t="s">
        <v>213</v>
      </c>
      <c r="G749" s="38">
        <f>11316000+250000</f>
        <v>11566000</v>
      </c>
      <c r="H749" s="38"/>
      <c r="I749" s="38"/>
    </row>
    <row r="750" spans="1:9" s="22" customFormat="1" ht="51" hidden="1" x14ac:dyDescent="0.25">
      <c r="A750" s="37" t="s">
        <v>216</v>
      </c>
      <c r="B750" s="30" t="s">
        <v>119</v>
      </c>
      <c r="C750" s="30" t="s">
        <v>174</v>
      </c>
      <c r="D750" s="30" t="s">
        <v>121</v>
      </c>
      <c r="E750" s="30" t="s">
        <v>520</v>
      </c>
      <c r="F750" s="30" t="s">
        <v>217</v>
      </c>
      <c r="G750" s="38"/>
      <c r="H750" s="38"/>
      <c r="I750" s="38"/>
    </row>
    <row r="751" spans="1:9" s="22" customFormat="1" hidden="1" x14ac:dyDescent="0.25">
      <c r="A751" s="59" t="s">
        <v>218</v>
      </c>
      <c r="B751" s="30" t="s">
        <v>119</v>
      </c>
      <c r="C751" s="30" t="s">
        <v>174</v>
      </c>
      <c r="D751" s="30" t="s">
        <v>121</v>
      </c>
      <c r="E751" s="30" t="s">
        <v>520</v>
      </c>
      <c r="F751" s="30" t="s">
        <v>219</v>
      </c>
      <c r="G751" s="38"/>
      <c r="H751" s="38"/>
      <c r="I751" s="38"/>
    </row>
    <row r="752" spans="1:9" s="22" customFormat="1" ht="25.5" x14ac:dyDescent="0.25">
      <c r="A752" s="56" t="s">
        <v>481</v>
      </c>
      <c r="B752" s="30" t="s">
        <v>119</v>
      </c>
      <c r="C752" s="30" t="s">
        <v>174</v>
      </c>
      <c r="D752" s="30" t="s">
        <v>121</v>
      </c>
      <c r="E752" s="30" t="s">
        <v>561</v>
      </c>
      <c r="F752" s="30"/>
      <c r="G752" s="38">
        <f>G753</f>
        <v>1034000</v>
      </c>
      <c r="H752" s="38"/>
      <c r="I752" s="38"/>
    </row>
    <row r="753" spans="1:9" s="22" customFormat="1" ht="37.5" customHeight="1" x14ac:dyDescent="0.25">
      <c r="A753" s="59" t="s">
        <v>241</v>
      </c>
      <c r="B753" s="57" t="s">
        <v>119</v>
      </c>
      <c r="C753" s="30" t="s">
        <v>174</v>
      </c>
      <c r="D753" s="30" t="s">
        <v>121</v>
      </c>
      <c r="E753" s="30" t="s">
        <v>561</v>
      </c>
      <c r="F753" s="43">
        <v>600</v>
      </c>
      <c r="G753" s="47">
        <f>G754</f>
        <v>1034000</v>
      </c>
      <c r="H753" s="45"/>
      <c r="I753" s="46" t="s">
        <v>149</v>
      </c>
    </row>
    <row r="754" spans="1:9" s="22" customFormat="1" ht="12" customHeight="1" x14ac:dyDescent="0.25">
      <c r="A754" s="59" t="s">
        <v>212</v>
      </c>
      <c r="B754" s="30" t="s">
        <v>119</v>
      </c>
      <c r="C754" s="30" t="s">
        <v>174</v>
      </c>
      <c r="D754" s="30" t="s">
        <v>121</v>
      </c>
      <c r="E754" s="30" t="s">
        <v>561</v>
      </c>
      <c r="F754" s="30" t="s">
        <v>213</v>
      </c>
      <c r="G754" s="38">
        <v>1034000</v>
      </c>
      <c r="H754" s="38"/>
      <c r="I754" s="38"/>
    </row>
    <row r="755" spans="1:9" s="22" customFormat="1" x14ac:dyDescent="0.25">
      <c r="A755" s="37" t="s">
        <v>192</v>
      </c>
      <c r="B755" s="30" t="s">
        <v>119</v>
      </c>
      <c r="C755" s="30" t="s">
        <v>174</v>
      </c>
      <c r="D755" s="30" t="s">
        <v>121</v>
      </c>
      <c r="E755" s="94" t="s">
        <v>521</v>
      </c>
      <c r="F755" s="30"/>
      <c r="G755" s="38">
        <f>G756</f>
        <v>800000</v>
      </c>
      <c r="H755" s="38"/>
      <c r="I755" s="38"/>
    </row>
    <row r="756" spans="1:9" s="22" customFormat="1" ht="25.5" x14ac:dyDescent="0.25">
      <c r="A756" s="37" t="s">
        <v>163</v>
      </c>
      <c r="B756" s="30" t="s">
        <v>119</v>
      </c>
      <c r="C756" s="30" t="s">
        <v>174</v>
      </c>
      <c r="D756" s="30" t="s">
        <v>121</v>
      </c>
      <c r="E756" s="94" t="s">
        <v>521</v>
      </c>
      <c r="F756" s="30" t="s">
        <v>147</v>
      </c>
      <c r="G756" s="38">
        <f>G757</f>
        <v>800000</v>
      </c>
      <c r="H756" s="38"/>
      <c r="I756" s="38"/>
    </row>
    <row r="757" spans="1:9" s="22" customFormat="1" ht="25.5" x14ac:dyDescent="0.25">
      <c r="A757" s="39" t="s">
        <v>164</v>
      </c>
      <c r="B757" s="30" t="s">
        <v>119</v>
      </c>
      <c r="C757" s="30" t="s">
        <v>174</v>
      </c>
      <c r="D757" s="30" t="s">
        <v>121</v>
      </c>
      <c r="E757" s="94" t="s">
        <v>521</v>
      </c>
      <c r="F757" s="43">
        <v>240</v>
      </c>
      <c r="G757" s="47">
        <v>800000</v>
      </c>
      <c r="H757" s="44"/>
      <c r="I757" s="44"/>
    </row>
    <row r="758" spans="1:9" s="22" customFormat="1" ht="12" hidden="1" customHeight="1" x14ac:dyDescent="0.25">
      <c r="A758" s="37" t="s">
        <v>216</v>
      </c>
      <c r="B758" s="30" t="s">
        <v>119</v>
      </c>
      <c r="C758" s="30" t="s">
        <v>174</v>
      </c>
      <c r="D758" s="30" t="s">
        <v>121</v>
      </c>
      <c r="E758" s="30" t="s">
        <v>522</v>
      </c>
      <c r="F758" s="30" t="s">
        <v>217</v>
      </c>
      <c r="G758" s="38"/>
      <c r="H758" s="38"/>
      <c r="I758" s="38"/>
    </row>
    <row r="759" spans="1:9" s="22" customFormat="1" ht="12" hidden="1" customHeight="1" x14ac:dyDescent="0.25">
      <c r="A759" s="59" t="s">
        <v>218</v>
      </c>
      <c r="B759" s="30" t="s">
        <v>119</v>
      </c>
      <c r="C759" s="30" t="s">
        <v>174</v>
      </c>
      <c r="D759" s="30" t="s">
        <v>121</v>
      </c>
      <c r="E759" s="30" t="s">
        <v>522</v>
      </c>
      <c r="F759" s="30" t="s">
        <v>219</v>
      </c>
      <c r="G759" s="38"/>
      <c r="H759" s="38"/>
      <c r="I759" s="38"/>
    </row>
    <row r="760" spans="1:9" s="22" customFormat="1" ht="12" hidden="1" customHeight="1" x14ac:dyDescent="0.25">
      <c r="A760" s="37" t="s">
        <v>523</v>
      </c>
      <c r="B760" s="30" t="s">
        <v>119</v>
      </c>
      <c r="C760" s="30" t="s">
        <v>174</v>
      </c>
      <c r="D760" s="30" t="s">
        <v>121</v>
      </c>
      <c r="E760" s="30" t="s">
        <v>524</v>
      </c>
      <c r="F760" s="30"/>
      <c r="G760" s="38">
        <f>G761</f>
        <v>0</v>
      </c>
      <c r="H760" s="38"/>
      <c r="I760" s="38"/>
    </row>
    <row r="761" spans="1:9" s="22" customFormat="1" ht="12" hidden="1" customHeight="1" x14ac:dyDescent="0.25">
      <c r="A761" s="56" t="s">
        <v>200</v>
      </c>
      <c r="B761" s="30" t="s">
        <v>119</v>
      </c>
      <c r="C761" s="30" t="s">
        <v>174</v>
      </c>
      <c r="D761" s="30" t="s">
        <v>121</v>
      </c>
      <c r="E761" s="30" t="s">
        <v>525</v>
      </c>
      <c r="F761" s="30"/>
      <c r="G761" s="38">
        <f>G762</f>
        <v>0</v>
      </c>
      <c r="H761" s="38"/>
      <c r="I761" s="38"/>
    </row>
    <row r="762" spans="1:9" s="22" customFormat="1" ht="12" hidden="1" customHeight="1" x14ac:dyDescent="0.25">
      <c r="A762" s="59" t="s">
        <v>241</v>
      </c>
      <c r="B762" s="57" t="s">
        <v>119</v>
      </c>
      <c r="C762" s="30" t="s">
        <v>174</v>
      </c>
      <c r="D762" s="30" t="s">
        <v>121</v>
      </c>
      <c r="E762" s="30" t="s">
        <v>525</v>
      </c>
      <c r="F762" s="43">
        <v>600</v>
      </c>
      <c r="G762" s="47">
        <f>G764+G765</f>
        <v>0</v>
      </c>
      <c r="H762" s="45"/>
      <c r="I762" s="46" t="s">
        <v>149</v>
      </c>
    </row>
    <row r="763" spans="1:9" s="22" customFormat="1" ht="12" hidden="1" customHeight="1" x14ac:dyDescent="0.25">
      <c r="A763" s="59" t="s">
        <v>212</v>
      </c>
      <c r="B763" s="30" t="s">
        <v>119</v>
      </c>
      <c r="C763" s="30" t="s">
        <v>174</v>
      </c>
      <c r="D763" s="30" t="s">
        <v>121</v>
      </c>
      <c r="E763" s="30" t="s">
        <v>525</v>
      </c>
      <c r="F763" s="30" t="s">
        <v>213</v>
      </c>
      <c r="G763" s="38">
        <f>G764+G765</f>
        <v>0</v>
      </c>
      <c r="H763" s="38"/>
      <c r="I763" s="38"/>
    </row>
    <row r="764" spans="1:9" s="22" customFormat="1" ht="12" hidden="1" customHeight="1" x14ac:dyDescent="0.25">
      <c r="A764" s="37" t="s">
        <v>216</v>
      </c>
      <c r="B764" s="30" t="s">
        <v>119</v>
      </c>
      <c r="C764" s="30" t="s">
        <v>174</v>
      </c>
      <c r="D764" s="30" t="s">
        <v>121</v>
      </c>
      <c r="E764" s="30" t="s">
        <v>525</v>
      </c>
      <c r="F764" s="30" t="s">
        <v>217</v>
      </c>
      <c r="G764" s="38"/>
      <c r="H764" s="38"/>
      <c r="I764" s="38"/>
    </row>
    <row r="765" spans="1:9" s="22" customFormat="1" ht="12" hidden="1" customHeight="1" x14ac:dyDescent="0.25">
      <c r="A765" s="59" t="s">
        <v>218</v>
      </c>
      <c r="B765" s="30" t="s">
        <v>119</v>
      </c>
      <c r="C765" s="30" t="s">
        <v>174</v>
      </c>
      <c r="D765" s="30" t="s">
        <v>121</v>
      </c>
      <c r="E765" s="30" t="s">
        <v>525</v>
      </c>
      <c r="F765" s="30" t="s">
        <v>219</v>
      </c>
      <c r="G765" s="38"/>
      <c r="H765" s="38"/>
      <c r="I765" s="38"/>
    </row>
    <row r="766" spans="1:9" s="22" customFormat="1" ht="12" hidden="1" customHeight="1" x14ac:dyDescent="0.25">
      <c r="A766" s="56" t="s">
        <v>526</v>
      </c>
      <c r="B766" s="57" t="s">
        <v>119</v>
      </c>
      <c r="C766" s="30" t="s">
        <v>174</v>
      </c>
      <c r="D766" s="30" t="s">
        <v>121</v>
      </c>
      <c r="E766" s="30" t="s">
        <v>527</v>
      </c>
      <c r="F766" s="30"/>
      <c r="G766" s="38">
        <f>G769</f>
        <v>0</v>
      </c>
      <c r="H766" s="38"/>
      <c r="I766" s="38"/>
    </row>
    <row r="767" spans="1:9" s="22" customFormat="1" ht="12" hidden="1" customHeight="1" x14ac:dyDescent="0.25">
      <c r="A767" s="37" t="s">
        <v>163</v>
      </c>
      <c r="B767" s="30" t="s">
        <v>119</v>
      </c>
      <c r="C767" s="30" t="s">
        <v>174</v>
      </c>
      <c r="D767" s="30" t="s">
        <v>121</v>
      </c>
      <c r="E767" s="30" t="s">
        <v>527</v>
      </c>
      <c r="F767" s="30" t="s">
        <v>147</v>
      </c>
      <c r="G767" s="97">
        <f>G768</f>
        <v>0</v>
      </c>
      <c r="H767" s="38"/>
      <c r="I767" s="38"/>
    </row>
    <row r="768" spans="1:9" s="22" customFormat="1" ht="12" hidden="1" customHeight="1" x14ac:dyDescent="0.25">
      <c r="A768" s="39" t="s">
        <v>164</v>
      </c>
      <c r="B768" s="40">
        <v>650</v>
      </c>
      <c r="C768" s="30" t="s">
        <v>174</v>
      </c>
      <c r="D768" s="30" t="s">
        <v>121</v>
      </c>
      <c r="E768" s="30" t="s">
        <v>527</v>
      </c>
      <c r="F768" s="43">
        <v>240</v>
      </c>
      <c r="G768" s="44">
        <f>G769</f>
        <v>0</v>
      </c>
      <c r="H768" s="44"/>
      <c r="I768" s="44"/>
    </row>
    <row r="769" spans="1:9" s="22" customFormat="1" ht="12" hidden="1" customHeight="1" x14ac:dyDescent="0.25">
      <c r="A769" s="37" t="s">
        <v>427</v>
      </c>
      <c r="B769" s="30" t="s">
        <v>119</v>
      </c>
      <c r="C769" s="30" t="s">
        <v>174</v>
      </c>
      <c r="D769" s="30" t="s">
        <v>121</v>
      </c>
      <c r="E769" s="30" t="s">
        <v>527</v>
      </c>
      <c r="F769" s="30" t="s">
        <v>153</v>
      </c>
      <c r="G769" s="38"/>
      <c r="H769" s="38"/>
      <c r="I769" s="38"/>
    </row>
    <row r="770" spans="1:9" s="22" customFormat="1" ht="12" hidden="1" customHeight="1" x14ac:dyDescent="0.25">
      <c r="A770" s="37" t="s">
        <v>427</v>
      </c>
      <c r="B770" s="30" t="s">
        <v>119</v>
      </c>
      <c r="C770" s="30" t="s">
        <v>174</v>
      </c>
      <c r="D770" s="30" t="s">
        <v>121</v>
      </c>
      <c r="E770" s="30" t="s">
        <v>528</v>
      </c>
      <c r="F770" s="30" t="s">
        <v>219</v>
      </c>
      <c r="G770" s="38"/>
      <c r="H770" s="38"/>
      <c r="I770" s="38"/>
    </row>
    <row r="771" spans="1:9" s="22" customFormat="1" ht="12" hidden="1" customHeight="1" x14ac:dyDescent="0.25">
      <c r="A771" s="39" t="s">
        <v>396</v>
      </c>
      <c r="B771" s="40">
        <v>90</v>
      </c>
      <c r="C771" s="41">
        <v>11</v>
      </c>
      <c r="D771" s="41">
        <v>1</v>
      </c>
      <c r="E771" s="42">
        <v>5220000</v>
      </c>
      <c r="F771" s="43" t="s">
        <v>149</v>
      </c>
      <c r="G771" s="47">
        <f>G772</f>
        <v>0</v>
      </c>
      <c r="H771" s="49"/>
      <c r="I771" s="50" t="s">
        <v>149</v>
      </c>
    </row>
    <row r="772" spans="1:9" s="22" customFormat="1" ht="12" hidden="1" customHeight="1" x14ac:dyDescent="0.25">
      <c r="A772" s="37" t="s">
        <v>163</v>
      </c>
      <c r="B772" s="30" t="s">
        <v>119</v>
      </c>
      <c r="C772" s="30" t="s">
        <v>174</v>
      </c>
      <c r="D772" s="30" t="s">
        <v>121</v>
      </c>
      <c r="E772" s="30" t="s">
        <v>529</v>
      </c>
      <c r="F772" s="30"/>
      <c r="G772" s="97">
        <f>G773</f>
        <v>0</v>
      </c>
      <c r="H772" s="38"/>
      <c r="I772" s="38"/>
    </row>
    <row r="773" spans="1:9" s="22" customFormat="1" ht="12" hidden="1" customHeight="1" x14ac:dyDescent="0.25">
      <c r="A773" s="37" t="s">
        <v>163</v>
      </c>
      <c r="B773" s="30" t="s">
        <v>119</v>
      </c>
      <c r="C773" s="30" t="s">
        <v>174</v>
      </c>
      <c r="D773" s="30" t="s">
        <v>121</v>
      </c>
      <c r="E773" s="30" t="s">
        <v>529</v>
      </c>
      <c r="F773" s="30" t="s">
        <v>147</v>
      </c>
      <c r="G773" s="97">
        <f>G774</f>
        <v>0</v>
      </c>
      <c r="H773" s="38"/>
      <c r="I773" s="38"/>
    </row>
    <row r="774" spans="1:9" s="22" customFormat="1" ht="12" hidden="1" customHeight="1" x14ac:dyDescent="0.25">
      <c r="A774" s="39" t="s">
        <v>164</v>
      </c>
      <c r="B774" s="40">
        <v>650</v>
      </c>
      <c r="C774" s="30" t="s">
        <v>174</v>
      </c>
      <c r="D774" s="30" t="s">
        <v>121</v>
      </c>
      <c r="E774" s="30" t="s">
        <v>529</v>
      </c>
      <c r="F774" s="43">
        <v>240</v>
      </c>
      <c r="G774" s="44">
        <f>G775</f>
        <v>0</v>
      </c>
      <c r="H774" s="44"/>
      <c r="I774" s="44"/>
    </row>
    <row r="775" spans="1:9" s="22" customFormat="1" ht="12" hidden="1" customHeight="1" x14ac:dyDescent="0.25">
      <c r="A775" s="37" t="s">
        <v>427</v>
      </c>
      <c r="B775" s="30" t="s">
        <v>119</v>
      </c>
      <c r="C775" s="30" t="s">
        <v>174</v>
      </c>
      <c r="D775" s="30" t="s">
        <v>121</v>
      </c>
      <c r="E775" s="30" t="s">
        <v>529</v>
      </c>
      <c r="F775" s="30" t="s">
        <v>153</v>
      </c>
      <c r="G775" s="38"/>
      <c r="H775" s="38"/>
      <c r="I775" s="38"/>
    </row>
    <row r="776" spans="1:9" s="93" customFormat="1" ht="12" hidden="1" customHeight="1" x14ac:dyDescent="0.2">
      <c r="A776" s="35" t="s">
        <v>530</v>
      </c>
      <c r="B776" s="36" t="s">
        <v>119</v>
      </c>
      <c r="C776" s="36" t="s">
        <v>174</v>
      </c>
      <c r="D776" s="36" t="s">
        <v>123</v>
      </c>
      <c r="E776" s="36"/>
      <c r="F776" s="36"/>
      <c r="G776" s="31">
        <f>G779</f>
        <v>0</v>
      </c>
      <c r="H776" s="31"/>
      <c r="I776" s="31"/>
    </row>
    <row r="777" spans="1:9" s="22" customFormat="1" ht="12" hidden="1" customHeight="1" x14ac:dyDescent="0.25">
      <c r="A777" s="56" t="s">
        <v>531</v>
      </c>
      <c r="B777" s="57" t="s">
        <v>119</v>
      </c>
      <c r="C777" s="30" t="s">
        <v>174</v>
      </c>
      <c r="D777" s="30" t="s">
        <v>123</v>
      </c>
      <c r="E777" s="30" t="s">
        <v>532</v>
      </c>
      <c r="F777" s="30"/>
      <c r="G777" s="38">
        <f>G778</f>
        <v>0</v>
      </c>
      <c r="H777" s="38"/>
      <c r="I777" s="38"/>
    </row>
    <row r="778" spans="1:9" s="22" customFormat="1" ht="12" hidden="1" customHeight="1" x14ac:dyDescent="0.25">
      <c r="A778" s="37" t="s">
        <v>216</v>
      </c>
      <c r="B778" s="57" t="s">
        <v>119</v>
      </c>
      <c r="C778" s="30" t="s">
        <v>174</v>
      </c>
      <c r="D778" s="30" t="s">
        <v>123</v>
      </c>
      <c r="E778" s="30" t="s">
        <v>532</v>
      </c>
      <c r="F778" s="43">
        <v>600</v>
      </c>
      <c r="G778" s="47">
        <f>G779</f>
        <v>0</v>
      </c>
      <c r="H778" s="45"/>
      <c r="I778" s="46" t="s">
        <v>149</v>
      </c>
    </row>
    <row r="779" spans="1:9" s="22" customFormat="1" ht="12" hidden="1" customHeight="1" x14ac:dyDescent="0.25">
      <c r="A779" s="59" t="s">
        <v>218</v>
      </c>
      <c r="B779" s="30" t="s">
        <v>119</v>
      </c>
      <c r="C779" s="30" t="s">
        <v>174</v>
      </c>
      <c r="D779" s="30" t="s">
        <v>123</v>
      </c>
      <c r="E779" s="30" t="s">
        <v>532</v>
      </c>
      <c r="F779" s="30" t="s">
        <v>219</v>
      </c>
      <c r="G779" s="38"/>
      <c r="H779" s="38"/>
      <c r="I779" s="38"/>
    </row>
    <row r="780" spans="1:9" s="22" customFormat="1" ht="12" hidden="1" customHeight="1" x14ac:dyDescent="0.25">
      <c r="A780" s="51" t="s">
        <v>533</v>
      </c>
      <c r="B780" s="36" t="s">
        <v>119</v>
      </c>
      <c r="C780" s="36" t="s">
        <v>277</v>
      </c>
      <c r="D780" s="36" t="s">
        <v>534</v>
      </c>
      <c r="E780" s="36"/>
      <c r="F780" s="36"/>
      <c r="G780" s="31">
        <f>G781</f>
        <v>0</v>
      </c>
      <c r="H780" s="31"/>
      <c r="I780" s="31"/>
    </row>
    <row r="781" spans="1:9" s="22" customFormat="1" ht="12" hidden="1" customHeight="1" x14ac:dyDescent="0.25">
      <c r="A781" s="98" t="s">
        <v>535</v>
      </c>
      <c r="B781" s="30" t="s">
        <v>119</v>
      </c>
      <c r="C781" s="30" t="s">
        <v>277</v>
      </c>
      <c r="D781" s="30" t="s">
        <v>254</v>
      </c>
      <c r="E781" s="30"/>
      <c r="F781" s="30"/>
      <c r="G781" s="38">
        <f>G787+G782</f>
        <v>0</v>
      </c>
      <c r="H781" s="38"/>
      <c r="I781" s="38"/>
    </row>
    <row r="782" spans="1:9" s="22" customFormat="1" ht="12" hidden="1" customHeight="1" x14ac:dyDescent="0.25">
      <c r="A782" s="98" t="s">
        <v>536</v>
      </c>
      <c r="B782" s="30" t="s">
        <v>119</v>
      </c>
      <c r="C782" s="30" t="s">
        <v>277</v>
      </c>
      <c r="D782" s="30" t="s">
        <v>254</v>
      </c>
      <c r="E782" s="30" t="s">
        <v>537</v>
      </c>
      <c r="F782" s="30"/>
      <c r="G782" s="38">
        <f>G786</f>
        <v>0</v>
      </c>
      <c r="H782" s="38"/>
      <c r="I782" s="38"/>
    </row>
    <row r="783" spans="1:9" s="22" customFormat="1" ht="12" hidden="1" customHeight="1" x14ac:dyDescent="0.25">
      <c r="A783" s="98" t="s">
        <v>538</v>
      </c>
      <c r="B783" s="30" t="s">
        <v>119</v>
      </c>
      <c r="C783" s="30" t="s">
        <v>277</v>
      </c>
      <c r="D783" s="30" t="s">
        <v>254</v>
      </c>
      <c r="E783" s="30" t="s">
        <v>539</v>
      </c>
      <c r="F783" s="30"/>
      <c r="G783" s="38">
        <f>G784</f>
        <v>0</v>
      </c>
      <c r="H783" s="38"/>
      <c r="I783" s="38"/>
    </row>
    <row r="784" spans="1:9" s="22" customFormat="1" ht="12" hidden="1" customHeight="1" x14ac:dyDescent="0.25">
      <c r="A784" s="98" t="s">
        <v>540</v>
      </c>
      <c r="B784" s="30" t="s">
        <v>119</v>
      </c>
      <c r="C784" s="30" t="s">
        <v>277</v>
      </c>
      <c r="D784" s="30" t="s">
        <v>254</v>
      </c>
      <c r="E784" s="30" t="s">
        <v>541</v>
      </c>
      <c r="F784" s="30"/>
      <c r="G784" s="38">
        <f>G785</f>
        <v>0</v>
      </c>
      <c r="H784" s="38"/>
      <c r="I784" s="38"/>
    </row>
    <row r="785" spans="1:9" s="22" customFormat="1" ht="12" hidden="1" customHeight="1" x14ac:dyDescent="0.25">
      <c r="A785" s="37" t="s">
        <v>393</v>
      </c>
      <c r="B785" s="30" t="s">
        <v>119</v>
      </c>
      <c r="C785" s="30" t="s">
        <v>277</v>
      </c>
      <c r="D785" s="30" t="s">
        <v>254</v>
      </c>
      <c r="E785" s="30" t="s">
        <v>541</v>
      </c>
      <c r="F785" s="30" t="s">
        <v>221</v>
      </c>
      <c r="G785" s="38">
        <f>G786</f>
        <v>0</v>
      </c>
      <c r="H785" s="38"/>
      <c r="I785" s="38"/>
    </row>
    <row r="786" spans="1:9" s="22" customFormat="1" ht="12" hidden="1" customHeight="1" x14ac:dyDescent="0.25">
      <c r="A786" s="37" t="s">
        <v>222</v>
      </c>
      <c r="B786" s="30" t="s">
        <v>119</v>
      </c>
      <c r="C786" s="30" t="s">
        <v>277</v>
      </c>
      <c r="D786" s="30" t="s">
        <v>254</v>
      </c>
      <c r="E786" s="30" t="s">
        <v>541</v>
      </c>
      <c r="F786" s="30" t="s">
        <v>394</v>
      </c>
      <c r="G786" s="38"/>
      <c r="H786" s="38"/>
      <c r="I786" s="38"/>
    </row>
    <row r="787" spans="1:9" s="22" customFormat="1" ht="12" hidden="1" customHeight="1" x14ac:dyDescent="0.25">
      <c r="A787" s="98" t="s">
        <v>535</v>
      </c>
      <c r="B787" s="30" t="s">
        <v>119</v>
      </c>
      <c r="C787" s="30" t="s">
        <v>277</v>
      </c>
      <c r="D787" s="30" t="s">
        <v>254</v>
      </c>
      <c r="E787" s="30" t="s">
        <v>542</v>
      </c>
      <c r="F787" s="30"/>
      <c r="G787" s="38">
        <f>G789</f>
        <v>0</v>
      </c>
      <c r="H787" s="38"/>
      <c r="I787" s="38"/>
    </row>
    <row r="788" spans="1:9" s="22" customFormat="1" ht="12" hidden="1" customHeight="1" x14ac:dyDescent="0.25">
      <c r="A788" s="37" t="s">
        <v>220</v>
      </c>
      <c r="B788" s="30" t="s">
        <v>119</v>
      </c>
      <c r="C788" s="30" t="s">
        <v>277</v>
      </c>
      <c r="D788" s="30" t="s">
        <v>254</v>
      </c>
      <c r="E788" s="30" t="s">
        <v>542</v>
      </c>
      <c r="F788" s="30" t="s">
        <v>221</v>
      </c>
      <c r="G788" s="38">
        <f>G789</f>
        <v>0</v>
      </c>
      <c r="H788" s="38"/>
      <c r="I788" s="38"/>
    </row>
    <row r="789" spans="1:9" s="22" customFormat="1" ht="12" hidden="1" customHeight="1" x14ac:dyDescent="0.25">
      <c r="A789" s="37" t="s">
        <v>222</v>
      </c>
      <c r="B789" s="30" t="s">
        <v>119</v>
      </c>
      <c r="C789" s="30" t="s">
        <v>277</v>
      </c>
      <c r="D789" s="30" t="s">
        <v>254</v>
      </c>
      <c r="E789" s="30" t="s">
        <v>542</v>
      </c>
      <c r="F789" s="30" t="s">
        <v>394</v>
      </c>
      <c r="G789" s="38"/>
      <c r="H789" s="38"/>
      <c r="I789" s="38"/>
    </row>
    <row r="790" spans="1:9" s="22" customFormat="1" ht="12" customHeight="1" x14ac:dyDescent="0.25">
      <c r="A790" s="99" t="s">
        <v>543</v>
      </c>
      <c r="B790" s="30"/>
      <c r="C790" s="30"/>
      <c r="D790" s="30"/>
      <c r="E790" s="30"/>
      <c r="F790" s="30"/>
      <c r="G790" s="100">
        <f>G8+G159+G185+G265+G423+G619+G641+G718+G743+G780+G612+G690</f>
        <v>87964702.870000005</v>
      </c>
      <c r="H790" s="100">
        <f>H612+H265+H185</f>
        <v>78158.01999999999</v>
      </c>
      <c r="I790" s="100">
        <f>I8+I159+I423+I641+I661+I718+I185</f>
        <v>717813.23</v>
      </c>
    </row>
  </sheetData>
  <mergeCells count="3">
    <mergeCell ref="A1:I1"/>
    <mergeCell ref="A4:I4"/>
    <mergeCell ref="A3:I3"/>
  </mergeCells>
  <pageMargins left="0.7" right="0.7" top="0.75" bottom="0.75" header="0.3" footer="0.3"/>
  <pageSetup paperSize="9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B1" workbookViewId="0">
      <selection activeCell="C19" sqref="C19"/>
    </sheetView>
  </sheetViews>
  <sheetFormatPr defaultColWidth="9.140625" defaultRowHeight="15.75" x14ac:dyDescent="0.25"/>
  <cols>
    <col min="1" max="1" width="14.5703125" style="266" hidden="1" customWidth="1"/>
    <col min="2" max="2" width="58.42578125" style="266" customWidth="1"/>
    <col min="3" max="3" width="27.5703125" style="266" customWidth="1"/>
    <col min="4" max="4" width="2.42578125" style="266" customWidth="1"/>
    <col min="5" max="5" width="3.42578125" style="266" customWidth="1"/>
    <col min="6" max="16384" width="9.140625" style="266"/>
  </cols>
  <sheetData>
    <row r="1" spans="1:5" x14ac:dyDescent="0.25">
      <c r="C1" s="295" t="s">
        <v>647</v>
      </c>
      <c r="D1" s="295"/>
    </row>
    <row r="2" spans="1:5" x14ac:dyDescent="0.25">
      <c r="B2" s="296" t="s">
        <v>628</v>
      </c>
      <c r="C2" s="296"/>
      <c r="D2" s="296"/>
    </row>
    <row r="3" spans="1:5" x14ac:dyDescent="0.25">
      <c r="C3" s="295" t="s">
        <v>643</v>
      </c>
      <c r="D3" s="295"/>
    </row>
    <row r="4" spans="1:5" ht="7.5" customHeight="1" x14ac:dyDescent="0.25">
      <c r="C4" s="267"/>
      <c r="D4" s="267"/>
    </row>
    <row r="5" spans="1:5" x14ac:dyDescent="0.25">
      <c r="C5" s="295" t="s">
        <v>629</v>
      </c>
      <c r="D5" s="295"/>
    </row>
    <row r="6" spans="1:5" x14ac:dyDescent="0.25">
      <c r="B6" s="296" t="s">
        <v>628</v>
      </c>
      <c r="C6" s="296"/>
      <c r="D6" s="296"/>
    </row>
    <row r="7" spans="1:5" x14ac:dyDescent="0.25">
      <c r="C7" s="295" t="s">
        <v>630</v>
      </c>
      <c r="D7" s="295"/>
    </row>
    <row r="8" spans="1:5" ht="36.75" customHeight="1" x14ac:dyDescent="0.25">
      <c r="A8" s="294" t="s">
        <v>631</v>
      </c>
      <c r="B8" s="294"/>
      <c r="C8" s="294"/>
      <c r="D8" s="268"/>
      <c r="E8" s="268"/>
    </row>
    <row r="9" spans="1:5" ht="19.5" customHeight="1" x14ac:dyDescent="0.25">
      <c r="A9" s="268"/>
      <c r="B9" s="268"/>
      <c r="C9" s="269" t="s">
        <v>1</v>
      </c>
      <c r="D9" s="268"/>
      <c r="E9" s="268"/>
    </row>
    <row r="10" spans="1:5" ht="36.75" customHeight="1" x14ac:dyDescent="0.25">
      <c r="A10" s="270" t="s">
        <v>632</v>
      </c>
      <c r="B10" s="271" t="s">
        <v>633</v>
      </c>
      <c r="C10" s="271" t="s">
        <v>634</v>
      </c>
      <c r="D10" s="268"/>
      <c r="E10" s="268"/>
    </row>
    <row r="11" spans="1:5" ht="30" hidden="1" customHeight="1" x14ac:dyDescent="0.25">
      <c r="A11" s="272">
        <v>20100</v>
      </c>
      <c r="B11" s="273" t="s">
        <v>635</v>
      </c>
      <c r="C11" s="274">
        <v>0</v>
      </c>
      <c r="D11" s="275"/>
      <c r="E11" s="268"/>
    </row>
    <row r="12" spans="1:5" x14ac:dyDescent="0.25">
      <c r="A12" s="276">
        <v>22200</v>
      </c>
      <c r="B12" s="277"/>
      <c r="C12" s="274"/>
      <c r="D12" s="268"/>
      <c r="E12" s="268"/>
    </row>
    <row r="13" spans="1:5" ht="0.75" customHeight="1" x14ac:dyDescent="0.25">
      <c r="A13" s="278"/>
      <c r="B13" s="277"/>
      <c r="C13" s="274"/>
      <c r="D13" s="268"/>
      <c r="E13" s="268"/>
    </row>
    <row r="14" spans="1:5" ht="47.25" x14ac:dyDescent="0.25">
      <c r="A14" s="268"/>
      <c r="B14" s="277" t="s">
        <v>636</v>
      </c>
      <c r="C14" s="279">
        <v>9490600</v>
      </c>
      <c r="D14" s="268"/>
      <c r="E14" s="268"/>
    </row>
    <row r="15" spans="1:5" x14ac:dyDescent="0.25">
      <c r="B15" s="280" t="s">
        <v>637</v>
      </c>
      <c r="C15" s="281">
        <f>SUM(C11:C14)</f>
        <v>9490600</v>
      </c>
    </row>
    <row r="16" spans="1:5" x14ac:dyDescent="0.25">
      <c r="C16" s="282"/>
    </row>
  </sheetData>
  <mergeCells count="7">
    <mergeCell ref="A8:C8"/>
    <mergeCell ref="C1:D1"/>
    <mergeCell ref="B2:D2"/>
    <mergeCell ref="C3:D3"/>
    <mergeCell ref="C5:D5"/>
    <mergeCell ref="B6:D6"/>
    <mergeCell ref="C7:D7"/>
  </mergeCells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0" sqref="D10"/>
    </sheetView>
  </sheetViews>
  <sheetFormatPr defaultRowHeight="15.75" x14ac:dyDescent="0.25"/>
  <cols>
    <col min="1" max="1" width="28.5703125" style="219" customWidth="1"/>
    <col min="2" max="2" width="47.7109375" style="219" customWidth="1"/>
    <col min="3" max="3" width="14.85546875" style="219" hidden="1" customWidth="1"/>
    <col min="4" max="4" width="17" style="219" customWidth="1"/>
    <col min="5" max="256" width="9.140625" style="219"/>
    <col min="257" max="257" width="28.5703125" style="219" customWidth="1"/>
    <col min="258" max="258" width="47.7109375" style="219" customWidth="1"/>
    <col min="259" max="259" width="13" style="219" customWidth="1"/>
    <col min="260" max="260" width="17" style="219" customWidth="1"/>
    <col min="261" max="512" width="9.140625" style="219"/>
    <col min="513" max="513" width="28.5703125" style="219" customWidth="1"/>
    <col min="514" max="514" width="47.7109375" style="219" customWidth="1"/>
    <col min="515" max="515" width="13" style="219" customWidth="1"/>
    <col min="516" max="516" width="17" style="219" customWidth="1"/>
    <col min="517" max="768" width="9.140625" style="219"/>
    <col min="769" max="769" width="28.5703125" style="219" customWidth="1"/>
    <col min="770" max="770" width="47.7109375" style="219" customWidth="1"/>
    <col min="771" max="771" width="13" style="219" customWidth="1"/>
    <col min="772" max="772" width="17" style="219" customWidth="1"/>
    <col min="773" max="1024" width="9.140625" style="219"/>
    <col min="1025" max="1025" width="28.5703125" style="219" customWidth="1"/>
    <col min="1026" max="1026" width="47.7109375" style="219" customWidth="1"/>
    <col min="1027" max="1027" width="13" style="219" customWidth="1"/>
    <col min="1028" max="1028" width="17" style="219" customWidth="1"/>
    <col min="1029" max="1280" width="9.140625" style="219"/>
    <col min="1281" max="1281" width="28.5703125" style="219" customWidth="1"/>
    <col min="1282" max="1282" width="47.7109375" style="219" customWidth="1"/>
    <col min="1283" max="1283" width="13" style="219" customWidth="1"/>
    <col min="1284" max="1284" width="17" style="219" customWidth="1"/>
    <col min="1285" max="1536" width="9.140625" style="219"/>
    <col min="1537" max="1537" width="28.5703125" style="219" customWidth="1"/>
    <col min="1538" max="1538" width="47.7109375" style="219" customWidth="1"/>
    <col min="1539" max="1539" width="13" style="219" customWidth="1"/>
    <col min="1540" max="1540" width="17" style="219" customWidth="1"/>
    <col min="1541" max="1792" width="9.140625" style="219"/>
    <col min="1793" max="1793" width="28.5703125" style="219" customWidth="1"/>
    <col min="1794" max="1794" width="47.7109375" style="219" customWidth="1"/>
    <col min="1795" max="1795" width="13" style="219" customWidth="1"/>
    <col min="1796" max="1796" width="17" style="219" customWidth="1"/>
    <col min="1797" max="2048" width="9.140625" style="219"/>
    <col min="2049" max="2049" width="28.5703125" style="219" customWidth="1"/>
    <col min="2050" max="2050" width="47.7109375" style="219" customWidth="1"/>
    <col min="2051" max="2051" width="13" style="219" customWidth="1"/>
    <col min="2052" max="2052" width="17" style="219" customWidth="1"/>
    <col min="2053" max="2304" width="9.140625" style="219"/>
    <col min="2305" max="2305" width="28.5703125" style="219" customWidth="1"/>
    <col min="2306" max="2306" width="47.7109375" style="219" customWidth="1"/>
    <col min="2307" max="2307" width="13" style="219" customWidth="1"/>
    <col min="2308" max="2308" width="17" style="219" customWidth="1"/>
    <col min="2309" max="2560" width="9.140625" style="219"/>
    <col min="2561" max="2561" width="28.5703125" style="219" customWidth="1"/>
    <col min="2562" max="2562" width="47.7109375" style="219" customWidth="1"/>
    <col min="2563" max="2563" width="13" style="219" customWidth="1"/>
    <col min="2564" max="2564" width="17" style="219" customWidth="1"/>
    <col min="2565" max="2816" width="9.140625" style="219"/>
    <col min="2817" max="2817" width="28.5703125" style="219" customWidth="1"/>
    <col min="2818" max="2818" width="47.7109375" style="219" customWidth="1"/>
    <col min="2819" max="2819" width="13" style="219" customWidth="1"/>
    <col min="2820" max="2820" width="17" style="219" customWidth="1"/>
    <col min="2821" max="3072" width="9.140625" style="219"/>
    <col min="3073" max="3073" width="28.5703125" style="219" customWidth="1"/>
    <col min="3074" max="3074" width="47.7109375" style="219" customWidth="1"/>
    <col min="3075" max="3075" width="13" style="219" customWidth="1"/>
    <col min="3076" max="3076" width="17" style="219" customWidth="1"/>
    <col min="3077" max="3328" width="9.140625" style="219"/>
    <col min="3329" max="3329" width="28.5703125" style="219" customWidth="1"/>
    <col min="3330" max="3330" width="47.7109375" style="219" customWidth="1"/>
    <col min="3331" max="3331" width="13" style="219" customWidth="1"/>
    <col min="3332" max="3332" width="17" style="219" customWidth="1"/>
    <col min="3333" max="3584" width="9.140625" style="219"/>
    <col min="3585" max="3585" width="28.5703125" style="219" customWidth="1"/>
    <col min="3586" max="3586" width="47.7109375" style="219" customWidth="1"/>
    <col min="3587" max="3587" width="13" style="219" customWidth="1"/>
    <col min="3588" max="3588" width="17" style="219" customWidth="1"/>
    <col min="3589" max="3840" width="9.140625" style="219"/>
    <col min="3841" max="3841" width="28.5703125" style="219" customWidth="1"/>
    <col min="3842" max="3842" width="47.7109375" style="219" customWidth="1"/>
    <col min="3843" max="3843" width="13" style="219" customWidth="1"/>
    <col min="3844" max="3844" width="17" style="219" customWidth="1"/>
    <col min="3845" max="4096" width="9.140625" style="219"/>
    <col min="4097" max="4097" width="28.5703125" style="219" customWidth="1"/>
    <col min="4098" max="4098" width="47.7109375" style="219" customWidth="1"/>
    <col min="4099" max="4099" width="13" style="219" customWidth="1"/>
    <col min="4100" max="4100" width="17" style="219" customWidth="1"/>
    <col min="4101" max="4352" width="9.140625" style="219"/>
    <col min="4353" max="4353" width="28.5703125" style="219" customWidth="1"/>
    <col min="4354" max="4354" width="47.7109375" style="219" customWidth="1"/>
    <col min="4355" max="4355" width="13" style="219" customWidth="1"/>
    <col min="4356" max="4356" width="17" style="219" customWidth="1"/>
    <col min="4357" max="4608" width="9.140625" style="219"/>
    <col min="4609" max="4609" width="28.5703125" style="219" customWidth="1"/>
    <col min="4610" max="4610" width="47.7109375" style="219" customWidth="1"/>
    <col min="4611" max="4611" width="13" style="219" customWidth="1"/>
    <col min="4612" max="4612" width="17" style="219" customWidth="1"/>
    <col min="4613" max="4864" width="9.140625" style="219"/>
    <col min="4865" max="4865" width="28.5703125" style="219" customWidth="1"/>
    <col min="4866" max="4866" width="47.7109375" style="219" customWidth="1"/>
    <col min="4867" max="4867" width="13" style="219" customWidth="1"/>
    <col min="4868" max="4868" width="17" style="219" customWidth="1"/>
    <col min="4869" max="5120" width="9.140625" style="219"/>
    <col min="5121" max="5121" width="28.5703125" style="219" customWidth="1"/>
    <col min="5122" max="5122" width="47.7109375" style="219" customWidth="1"/>
    <col min="5123" max="5123" width="13" style="219" customWidth="1"/>
    <col min="5124" max="5124" width="17" style="219" customWidth="1"/>
    <col min="5125" max="5376" width="9.140625" style="219"/>
    <col min="5377" max="5377" width="28.5703125" style="219" customWidth="1"/>
    <col min="5378" max="5378" width="47.7109375" style="219" customWidth="1"/>
    <col min="5379" max="5379" width="13" style="219" customWidth="1"/>
    <col min="5380" max="5380" width="17" style="219" customWidth="1"/>
    <col min="5381" max="5632" width="9.140625" style="219"/>
    <col min="5633" max="5633" width="28.5703125" style="219" customWidth="1"/>
    <col min="5634" max="5634" width="47.7109375" style="219" customWidth="1"/>
    <col min="5635" max="5635" width="13" style="219" customWidth="1"/>
    <col min="5636" max="5636" width="17" style="219" customWidth="1"/>
    <col min="5637" max="5888" width="9.140625" style="219"/>
    <col min="5889" max="5889" width="28.5703125" style="219" customWidth="1"/>
    <col min="5890" max="5890" width="47.7109375" style="219" customWidth="1"/>
    <col min="5891" max="5891" width="13" style="219" customWidth="1"/>
    <col min="5892" max="5892" width="17" style="219" customWidth="1"/>
    <col min="5893" max="6144" width="9.140625" style="219"/>
    <col min="6145" max="6145" width="28.5703125" style="219" customWidth="1"/>
    <col min="6146" max="6146" width="47.7109375" style="219" customWidth="1"/>
    <col min="6147" max="6147" width="13" style="219" customWidth="1"/>
    <col min="6148" max="6148" width="17" style="219" customWidth="1"/>
    <col min="6149" max="6400" width="9.140625" style="219"/>
    <col min="6401" max="6401" width="28.5703125" style="219" customWidth="1"/>
    <col min="6402" max="6402" width="47.7109375" style="219" customWidth="1"/>
    <col min="6403" max="6403" width="13" style="219" customWidth="1"/>
    <col min="6404" max="6404" width="17" style="219" customWidth="1"/>
    <col min="6405" max="6656" width="9.140625" style="219"/>
    <col min="6657" max="6657" width="28.5703125" style="219" customWidth="1"/>
    <col min="6658" max="6658" width="47.7109375" style="219" customWidth="1"/>
    <col min="6659" max="6659" width="13" style="219" customWidth="1"/>
    <col min="6660" max="6660" width="17" style="219" customWidth="1"/>
    <col min="6661" max="6912" width="9.140625" style="219"/>
    <col min="6913" max="6913" width="28.5703125" style="219" customWidth="1"/>
    <col min="6914" max="6914" width="47.7109375" style="219" customWidth="1"/>
    <col min="6915" max="6915" width="13" style="219" customWidth="1"/>
    <col min="6916" max="6916" width="17" style="219" customWidth="1"/>
    <col min="6917" max="7168" width="9.140625" style="219"/>
    <col min="7169" max="7169" width="28.5703125" style="219" customWidth="1"/>
    <col min="7170" max="7170" width="47.7109375" style="219" customWidth="1"/>
    <col min="7171" max="7171" width="13" style="219" customWidth="1"/>
    <col min="7172" max="7172" width="17" style="219" customWidth="1"/>
    <col min="7173" max="7424" width="9.140625" style="219"/>
    <col min="7425" max="7425" width="28.5703125" style="219" customWidth="1"/>
    <col min="7426" max="7426" width="47.7109375" style="219" customWidth="1"/>
    <col min="7427" max="7427" width="13" style="219" customWidth="1"/>
    <col min="7428" max="7428" width="17" style="219" customWidth="1"/>
    <col min="7429" max="7680" width="9.140625" style="219"/>
    <col min="7681" max="7681" width="28.5703125" style="219" customWidth="1"/>
    <col min="7682" max="7682" width="47.7109375" style="219" customWidth="1"/>
    <col min="7683" max="7683" width="13" style="219" customWidth="1"/>
    <col min="7684" max="7684" width="17" style="219" customWidth="1"/>
    <col min="7685" max="7936" width="9.140625" style="219"/>
    <col min="7937" max="7937" width="28.5703125" style="219" customWidth="1"/>
    <col min="7938" max="7938" width="47.7109375" style="219" customWidth="1"/>
    <col min="7939" max="7939" width="13" style="219" customWidth="1"/>
    <col min="7940" max="7940" width="17" style="219" customWidth="1"/>
    <col min="7941" max="8192" width="9.140625" style="219"/>
    <col min="8193" max="8193" width="28.5703125" style="219" customWidth="1"/>
    <col min="8194" max="8194" width="47.7109375" style="219" customWidth="1"/>
    <col min="8195" max="8195" width="13" style="219" customWidth="1"/>
    <col min="8196" max="8196" width="17" style="219" customWidth="1"/>
    <col min="8197" max="8448" width="9.140625" style="219"/>
    <col min="8449" max="8449" width="28.5703125" style="219" customWidth="1"/>
    <col min="8450" max="8450" width="47.7109375" style="219" customWidth="1"/>
    <col min="8451" max="8451" width="13" style="219" customWidth="1"/>
    <col min="8452" max="8452" width="17" style="219" customWidth="1"/>
    <col min="8453" max="8704" width="9.140625" style="219"/>
    <col min="8705" max="8705" width="28.5703125" style="219" customWidth="1"/>
    <col min="8706" max="8706" width="47.7109375" style="219" customWidth="1"/>
    <col min="8707" max="8707" width="13" style="219" customWidth="1"/>
    <col min="8708" max="8708" width="17" style="219" customWidth="1"/>
    <col min="8709" max="8960" width="9.140625" style="219"/>
    <col min="8961" max="8961" width="28.5703125" style="219" customWidth="1"/>
    <col min="8962" max="8962" width="47.7109375" style="219" customWidth="1"/>
    <col min="8963" max="8963" width="13" style="219" customWidth="1"/>
    <col min="8964" max="8964" width="17" style="219" customWidth="1"/>
    <col min="8965" max="9216" width="9.140625" style="219"/>
    <col min="9217" max="9217" width="28.5703125" style="219" customWidth="1"/>
    <col min="9218" max="9218" width="47.7109375" style="219" customWidth="1"/>
    <col min="9219" max="9219" width="13" style="219" customWidth="1"/>
    <col min="9220" max="9220" width="17" style="219" customWidth="1"/>
    <col min="9221" max="9472" width="9.140625" style="219"/>
    <col min="9473" max="9473" width="28.5703125" style="219" customWidth="1"/>
    <col min="9474" max="9474" width="47.7109375" style="219" customWidth="1"/>
    <col min="9475" max="9475" width="13" style="219" customWidth="1"/>
    <col min="9476" max="9476" width="17" style="219" customWidth="1"/>
    <col min="9477" max="9728" width="9.140625" style="219"/>
    <col min="9729" max="9729" width="28.5703125" style="219" customWidth="1"/>
    <col min="9730" max="9730" width="47.7109375" style="219" customWidth="1"/>
    <col min="9731" max="9731" width="13" style="219" customWidth="1"/>
    <col min="9732" max="9732" width="17" style="219" customWidth="1"/>
    <col min="9733" max="9984" width="9.140625" style="219"/>
    <col min="9985" max="9985" width="28.5703125" style="219" customWidth="1"/>
    <col min="9986" max="9986" width="47.7109375" style="219" customWidth="1"/>
    <col min="9987" max="9987" width="13" style="219" customWidth="1"/>
    <col min="9988" max="9988" width="17" style="219" customWidth="1"/>
    <col min="9989" max="10240" width="9.140625" style="219"/>
    <col min="10241" max="10241" width="28.5703125" style="219" customWidth="1"/>
    <col min="10242" max="10242" width="47.7109375" style="219" customWidth="1"/>
    <col min="10243" max="10243" width="13" style="219" customWidth="1"/>
    <col min="10244" max="10244" width="17" style="219" customWidth="1"/>
    <col min="10245" max="10496" width="9.140625" style="219"/>
    <col min="10497" max="10497" width="28.5703125" style="219" customWidth="1"/>
    <col min="10498" max="10498" width="47.7109375" style="219" customWidth="1"/>
    <col min="10499" max="10499" width="13" style="219" customWidth="1"/>
    <col min="10500" max="10500" width="17" style="219" customWidth="1"/>
    <col min="10501" max="10752" width="9.140625" style="219"/>
    <col min="10753" max="10753" width="28.5703125" style="219" customWidth="1"/>
    <col min="10754" max="10754" width="47.7109375" style="219" customWidth="1"/>
    <col min="10755" max="10755" width="13" style="219" customWidth="1"/>
    <col min="10756" max="10756" width="17" style="219" customWidth="1"/>
    <col min="10757" max="11008" width="9.140625" style="219"/>
    <col min="11009" max="11009" width="28.5703125" style="219" customWidth="1"/>
    <col min="11010" max="11010" width="47.7109375" style="219" customWidth="1"/>
    <col min="11011" max="11011" width="13" style="219" customWidth="1"/>
    <col min="11012" max="11012" width="17" style="219" customWidth="1"/>
    <col min="11013" max="11264" width="9.140625" style="219"/>
    <col min="11265" max="11265" width="28.5703125" style="219" customWidth="1"/>
    <col min="11266" max="11266" width="47.7109375" style="219" customWidth="1"/>
    <col min="11267" max="11267" width="13" style="219" customWidth="1"/>
    <col min="11268" max="11268" width="17" style="219" customWidth="1"/>
    <col min="11269" max="11520" width="9.140625" style="219"/>
    <col min="11521" max="11521" width="28.5703125" style="219" customWidth="1"/>
    <col min="11522" max="11522" width="47.7109375" style="219" customWidth="1"/>
    <col min="11523" max="11523" width="13" style="219" customWidth="1"/>
    <col min="11524" max="11524" width="17" style="219" customWidth="1"/>
    <col min="11525" max="11776" width="9.140625" style="219"/>
    <col min="11777" max="11777" width="28.5703125" style="219" customWidth="1"/>
    <col min="11778" max="11778" width="47.7109375" style="219" customWidth="1"/>
    <col min="11779" max="11779" width="13" style="219" customWidth="1"/>
    <col min="11780" max="11780" width="17" style="219" customWidth="1"/>
    <col min="11781" max="12032" width="9.140625" style="219"/>
    <col min="12033" max="12033" width="28.5703125" style="219" customWidth="1"/>
    <col min="12034" max="12034" width="47.7109375" style="219" customWidth="1"/>
    <col min="12035" max="12035" width="13" style="219" customWidth="1"/>
    <col min="12036" max="12036" width="17" style="219" customWidth="1"/>
    <col min="12037" max="12288" width="9.140625" style="219"/>
    <col min="12289" max="12289" width="28.5703125" style="219" customWidth="1"/>
    <col min="12290" max="12290" width="47.7109375" style="219" customWidth="1"/>
    <col min="12291" max="12291" width="13" style="219" customWidth="1"/>
    <col min="12292" max="12292" width="17" style="219" customWidth="1"/>
    <col min="12293" max="12544" width="9.140625" style="219"/>
    <col min="12545" max="12545" width="28.5703125" style="219" customWidth="1"/>
    <col min="12546" max="12546" width="47.7109375" style="219" customWidth="1"/>
    <col min="12547" max="12547" width="13" style="219" customWidth="1"/>
    <col min="12548" max="12548" width="17" style="219" customWidth="1"/>
    <col min="12549" max="12800" width="9.140625" style="219"/>
    <col min="12801" max="12801" width="28.5703125" style="219" customWidth="1"/>
    <col min="12802" max="12802" width="47.7109375" style="219" customWidth="1"/>
    <col min="12803" max="12803" width="13" style="219" customWidth="1"/>
    <col min="12804" max="12804" width="17" style="219" customWidth="1"/>
    <col min="12805" max="13056" width="9.140625" style="219"/>
    <col min="13057" max="13057" width="28.5703125" style="219" customWidth="1"/>
    <col min="13058" max="13058" width="47.7109375" style="219" customWidth="1"/>
    <col min="13059" max="13059" width="13" style="219" customWidth="1"/>
    <col min="13060" max="13060" width="17" style="219" customWidth="1"/>
    <col min="13061" max="13312" width="9.140625" style="219"/>
    <col min="13313" max="13313" width="28.5703125" style="219" customWidth="1"/>
    <col min="13314" max="13314" width="47.7109375" style="219" customWidth="1"/>
    <col min="13315" max="13315" width="13" style="219" customWidth="1"/>
    <col min="13316" max="13316" width="17" style="219" customWidth="1"/>
    <col min="13317" max="13568" width="9.140625" style="219"/>
    <col min="13569" max="13569" width="28.5703125" style="219" customWidth="1"/>
    <col min="13570" max="13570" width="47.7109375" style="219" customWidth="1"/>
    <col min="13571" max="13571" width="13" style="219" customWidth="1"/>
    <col min="13572" max="13572" width="17" style="219" customWidth="1"/>
    <col min="13573" max="13824" width="9.140625" style="219"/>
    <col min="13825" max="13825" width="28.5703125" style="219" customWidth="1"/>
    <col min="13826" max="13826" width="47.7109375" style="219" customWidth="1"/>
    <col min="13827" max="13827" width="13" style="219" customWidth="1"/>
    <col min="13828" max="13828" width="17" style="219" customWidth="1"/>
    <col min="13829" max="14080" width="9.140625" style="219"/>
    <col min="14081" max="14081" width="28.5703125" style="219" customWidth="1"/>
    <col min="14082" max="14082" width="47.7109375" style="219" customWidth="1"/>
    <col min="14083" max="14083" width="13" style="219" customWidth="1"/>
    <col min="14084" max="14084" width="17" style="219" customWidth="1"/>
    <col min="14085" max="14336" width="9.140625" style="219"/>
    <col min="14337" max="14337" width="28.5703125" style="219" customWidth="1"/>
    <col min="14338" max="14338" width="47.7109375" style="219" customWidth="1"/>
    <col min="14339" max="14339" width="13" style="219" customWidth="1"/>
    <col min="14340" max="14340" width="17" style="219" customWidth="1"/>
    <col min="14341" max="14592" width="9.140625" style="219"/>
    <col min="14593" max="14593" width="28.5703125" style="219" customWidth="1"/>
    <col min="14594" max="14594" width="47.7109375" style="219" customWidth="1"/>
    <col min="14595" max="14595" width="13" style="219" customWidth="1"/>
    <col min="14596" max="14596" width="17" style="219" customWidth="1"/>
    <col min="14597" max="14848" width="9.140625" style="219"/>
    <col min="14849" max="14849" width="28.5703125" style="219" customWidth="1"/>
    <col min="14850" max="14850" width="47.7109375" style="219" customWidth="1"/>
    <col min="14851" max="14851" width="13" style="219" customWidth="1"/>
    <col min="14852" max="14852" width="17" style="219" customWidth="1"/>
    <col min="14853" max="15104" width="9.140625" style="219"/>
    <col min="15105" max="15105" width="28.5703125" style="219" customWidth="1"/>
    <col min="15106" max="15106" width="47.7109375" style="219" customWidth="1"/>
    <col min="15107" max="15107" width="13" style="219" customWidth="1"/>
    <col min="15108" max="15108" width="17" style="219" customWidth="1"/>
    <col min="15109" max="15360" width="9.140625" style="219"/>
    <col min="15361" max="15361" width="28.5703125" style="219" customWidth="1"/>
    <col min="15362" max="15362" width="47.7109375" style="219" customWidth="1"/>
    <col min="15363" max="15363" width="13" style="219" customWidth="1"/>
    <col min="15364" max="15364" width="17" style="219" customWidth="1"/>
    <col min="15365" max="15616" width="9.140625" style="219"/>
    <col min="15617" max="15617" width="28.5703125" style="219" customWidth="1"/>
    <col min="15618" max="15618" width="47.7109375" style="219" customWidth="1"/>
    <col min="15619" max="15619" width="13" style="219" customWidth="1"/>
    <col min="15620" max="15620" width="17" style="219" customWidth="1"/>
    <col min="15621" max="15872" width="9.140625" style="219"/>
    <col min="15873" max="15873" width="28.5703125" style="219" customWidth="1"/>
    <col min="15874" max="15874" width="47.7109375" style="219" customWidth="1"/>
    <col min="15875" max="15875" width="13" style="219" customWidth="1"/>
    <col min="15876" max="15876" width="17" style="219" customWidth="1"/>
    <col min="15877" max="16128" width="9.140625" style="219"/>
    <col min="16129" max="16129" width="28.5703125" style="219" customWidth="1"/>
    <col min="16130" max="16130" width="47.7109375" style="219" customWidth="1"/>
    <col min="16131" max="16131" width="13" style="219" customWidth="1"/>
    <col min="16132" max="16132" width="17" style="219" customWidth="1"/>
    <col min="16133" max="16384" width="9.140625" style="219"/>
  </cols>
  <sheetData>
    <row r="1" spans="1:5" ht="72.75" customHeight="1" x14ac:dyDescent="0.25">
      <c r="A1" s="283" t="s">
        <v>646</v>
      </c>
      <c r="B1" s="283"/>
      <c r="C1" s="283"/>
      <c r="D1" s="283"/>
      <c r="E1" s="231"/>
    </row>
    <row r="2" spans="1:5" ht="15" customHeight="1" x14ac:dyDescent="0.25"/>
    <row r="3" spans="1:5" ht="66" customHeight="1" x14ac:dyDescent="0.25">
      <c r="A3" s="283" t="s">
        <v>627</v>
      </c>
      <c r="B3" s="283"/>
      <c r="C3" s="283"/>
      <c r="D3" s="283"/>
      <c r="E3" s="231"/>
    </row>
    <row r="4" spans="1:5" ht="43.5" customHeight="1" x14ac:dyDescent="0.25">
      <c r="A4" s="297" t="s">
        <v>613</v>
      </c>
      <c r="B4" s="297"/>
      <c r="C4" s="297"/>
      <c r="D4" s="297"/>
    </row>
    <row r="5" spans="1:5" x14ac:dyDescent="0.25">
      <c r="A5" s="214" t="s">
        <v>614</v>
      </c>
      <c r="B5" s="215"/>
      <c r="C5" s="215"/>
      <c r="D5" s="216" t="s">
        <v>1</v>
      </c>
    </row>
    <row r="6" spans="1:5" ht="47.25" x14ac:dyDescent="0.25">
      <c r="A6" s="217" t="s">
        <v>615</v>
      </c>
      <c r="B6" s="218" t="s">
        <v>616</v>
      </c>
      <c r="C6" s="217" t="s">
        <v>607</v>
      </c>
      <c r="D6" s="217" t="s">
        <v>612</v>
      </c>
    </row>
    <row r="7" spans="1:5" s="220" customFormat="1" x14ac:dyDescent="0.2">
      <c r="A7" s="217">
        <v>1</v>
      </c>
      <c r="B7" s="217">
        <v>2</v>
      </c>
      <c r="C7" s="217">
        <v>3</v>
      </c>
      <c r="D7" s="217">
        <v>4</v>
      </c>
    </row>
    <row r="8" spans="1:5" ht="31.5" x14ac:dyDescent="0.25">
      <c r="A8" s="232" t="s">
        <v>617</v>
      </c>
      <c r="B8" s="221" t="s">
        <v>618</v>
      </c>
      <c r="C8" s="222">
        <f>SUM(C11)</f>
        <v>7657041.8299999982</v>
      </c>
      <c r="D8" s="222">
        <f>SUM(D11)</f>
        <v>7657041.8299999982</v>
      </c>
    </row>
    <row r="9" spans="1:5" s="223" customFormat="1" ht="31.5" x14ac:dyDescent="0.2">
      <c r="A9" s="224" t="s">
        <v>619</v>
      </c>
      <c r="B9" s="225" t="s">
        <v>620</v>
      </c>
      <c r="C9" s="233">
        <f>D9+70502090.12</f>
        <v>-9805570.9200000018</v>
      </c>
      <c r="D9" s="226">
        <v>-80307661.040000007</v>
      </c>
    </row>
    <row r="10" spans="1:5" s="223" customFormat="1" ht="31.5" x14ac:dyDescent="0.2">
      <c r="A10" s="224" t="s">
        <v>621</v>
      </c>
      <c r="B10" s="225" t="s">
        <v>622</v>
      </c>
      <c r="C10" s="233">
        <f>D10-70502090.12</f>
        <v>17462612.75</v>
      </c>
      <c r="D10" s="226">
        <v>87964702.870000005</v>
      </c>
    </row>
    <row r="11" spans="1:5" s="227" customFormat="1" x14ac:dyDescent="0.25">
      <c r="A11" s="228"/>
      <c r="B11" s="229" t="s">
        <v>109</v>
      </c>
      <c r="C11" s="230">
        <f>C10+C9</f>
        <v>7657041.8299999982</v>
      </c>
      <c r="D11" s="230">
        <f>D10+D9</f>
        <v>7657041.8299999982</v>
      </c>
    </row>
    <row r="12" spans="1:5" x14ac:dyDescent="0.25">
      <c r="D12" s="234"/>
    </row>
  </sheetData>
  <mergeCells count="3">
    <mergeCell ref="A1:D1"/>
    <mergeCell ref="A4:D4"/>
    <mergeCell ref="A3:D3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доходы 2023</vt:lpstr>
      <vt:lpstr>расходы 2023</vt:lpstr>
      <vt:lpstr>программы 2023</vt:lpstr>
      <vt:lpstr>расходы РзПР2023</vt:lpstr>
      <vt:lpstr>ведомственная 2023</vt:lpstr>
      <vt:lpstr>дор.фонд 2023</vt:lpstr>
      <vt:lpstr>источники 2023</vt:lpstr>
      <vt:lpstr>'ведомственная 2023'!Область_печати</vt:lpstr>
      <vt:lpstr>'программы 2023'!Область_печати</vt:lpstr>
      <vt:lpstr>'расходы 2023'!Область_печати</vt:lpstr>
      <vt:lpstr>'расходы РзПР2023'!Область_печати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2023-04-06T13:25:23Z</dcterms:modified>
</cp:coreProperties>
</file>