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 доходы" sheetId="3" r:id="rId1"/>
    <sheet name="2 расходы 22" sheetId="6" r:id="rId2"/>
    <sheet name="3 расх ведомст" sheetId="4" r:id="rId3"/>
    <sheet name="4 источники " sheetId="7" r:id="rId4"/>
    <sheet name="5 численность" sheetId="9" r:id="rId5"/>
    <sheet name="6 рез.фонд" sheetId="10" r:id="rId6"/>
  </sheets>
  <definedNames>
    <definedName name="_xlnm.Print_Area" localSheetId="0">'1 доходы'!$A$1:$C$61</definedName>
  </definedNames>
  <calcPr calcId="144525"/>
</workbook>
</file>

<file path=xl/calcChain.xml><?xml version="1.0" encoding="utf-8"?>
<calcChain xmlns="http://schemas.openxmlformats.org/spreadsheetml/2006/main">
  <c r="G809" i="4" l="1"/>
  <c r="G765" i="4"/>
  <c r="G660" i="4"/>
  <c r="G615" i="4"/>
  <c r="G614" i="4" s="1"/>
  <c r="G612" i="4"/>
  <c r="G611" i="4" s="1"/>
  <c r="G610" i="4"/>
  <c r="G606" i="4"/>
  <c r="G603" i="4"/>
  <c r="G600" i="4"/>
  <c r="G597" i="4"/>
  <c r="G596" i="4" s="1"/>
  <c r="G595" i="4" s="1"/>
  <c r="H591" i="4"/>
  <c r="H590" i="4" s="1"/>
  <c r="H589" i="4" s="1"/>
  <c r="H588" i="4" s="1"/>
  <c r="H587" i="4" s="1"/>
  <c r="H586" i="4" s="1"/>
  <c r="H585" i="4" s="1"/>
  <c r="G590" i="4"/>
  <c r="G589" i="4" s="1"/>
  <c r="G588" i="4" s="1"/>
  <c r="G587" i="4" s="1"/>
  <c r="G586" i="4" s="1"/>
  <c r="G585" i="4" s="1"/>
  <c r="G583" i="4"/>
  <c r="G579" i="4"/>
  <c r="G575" i="4"/>
  <c r="G574" i="4" s="1"/>
  <c r="G572" i="4"/>
  <c r="G571" i="4" s="1"/>
  <c r="G569" i="4"/>
  <c r="G565" i="4"/>
  <c r="G564" i="4" s="1"/>
  <c r="G563" i="4" s="1"/>
  <c r="G561" i="4"/>
  <c r="G560" i="4" s="1"/>
  <c r="G559" i="4" s="1"/>
  <c r="G557" i="4"/>
  <c r="G556" i="4" s="1"/>
  <c r="G555" i="4" s="1"/>
  <c r="G553" i="4"/>
  <c r="G552" i="4" s="1"/>
  <c r="G550" i="4"/>
  <c r="G549" i="4" s="1"/>
  <c r="G546" i="4"/>
  <c r="G545" i="4" s="1"/>
  <c r="G544" i="4" s="1"/>
  <c r="G542" i="4"/>
  <c r="G541" i="4" s="1"/>
  <c r="G540" i="4" s="1"/>
  <c r="G538" i="4"/>
  <c r="G536" i="4"/>
  <c r="G535" i="4"/>
  <c r="G534" i="4" s="1"/>
  <c r="G531" i="4"/>
  <c r="G528" i="4"/>
  <c r="G525" i="4"/>
  <c r="G522" i="4"/>
  <c r="G520" i="4"/>
  <c r="G518" i="4"/>
  <c r="G515" i="4"/>
  <c r="G514" i="4" s="1"/>
  <c r="G512" i="4"/>
  <c r="G511" i="4" s="1"/>
  <c r="G507" i="4"/>
  <c r="G506" i="4" s="1"/>
  <c r="G504" i="4"/>
  <c r="G503" i="4" s="1"/>
  <c r="G501" i="4"/>
  <c r="G500" i="4" s="1"/>
  <c r="G498" i="4"/>
  <c r="G496" i="4"/>
  <c r="G495" i="4" s="1"/>
  <c r="G493" i="4"/>
  <c r="G492" i="4" s="1"/>
  <c r="G490" i="4"/>
  <c r="G488" i="4"/>
  <c r="G482" i="4"/>
  <c r="G481" i="4"/>
  <c r="G480" i="4"/>
  <c r="G479" i="4" s="1"/>
  <c r="G417" i="4"/>
  <c r="G289" i="4"/>
  <c r="G291" i="4"/>
  <c r="G290" i="4" s="1"/>
  <c r="G287" i="4"/>
  <c r="G286" i="4" s="1"/>
  <c r="G284" i="4"/>
  <c r="G283" i="4" s="1"/>
  <c r="G281" i="4"/>
  <c r="G279" i="4" s="1"/>
  <c r="G278" i="4" s="1"/>
  <c r="G280" i="4"/>
  <c r="G275" i="4"/>
  <c r="G274" i="4" s="1"/>
  <c r="G272" i="4"/>
  <c r="G271" i="4" s="1"/>
  <c r="G268" i="4"/>
  <c r="G265" i="4"/>
  <c r="G264" i="4" s="1"/>
  <c r="G260" i="4" s="1"/>
  <c r="G261" i="4"/>
  <c r="G258" i="4"/>
  <c r="G257" i="4" s="1"/>
  <c r="G255" i="4"/>
  <c r="G254" i="4" s="1"/>
  <c r="G250" i="4" s="1"/>
  <c r="G249" i="4" s="1"/>
  <c r="G252" i="4"/>
  <c r="G251" i="4" s="1"/>
  <c r="G247" i="4"/>
  <c r="G246" i="4"/>
  <c r="G244" i="4"/>
  <c r="G242" i="4"/>
  <c r="G239" i="4"/>
  <c r="G237" i="4"/>
  <c r="G236" i="4" s="1"/>
  <c r="G235" i="4" s="1"/>
  <c r="G234" i="4" s="1"/>
  <c r="G232" i="4"/>
  <c r="G231" i="4" s="1"/>
  <c r="G230" i="4" s="1"/>
  <c r="G229" i="4" s="1"/>
  <c r="G228" i="4" l="1"/>
  <c r="G517" i="4"/>
  <c r="G548" i="4"/>
  <c r="G533" i="4" s="1"/>
  <c r="G270" i="4"/>
  <c r="G267" i="4" s="1"/>
  <c r="G524" i="4"/>
  <c r="G510" i="4" s="1"/>
  <c r="G582" i="4"/>
  <c r="G581" i="4" s="1"/>
  <c r="G609" i="4"/>
  <c r="G578" i="4"/>
  <c r="G577" i="4" s="1"/>
  <c r="G487" i="4"/>
  <c r="G486" i="4" s="1"/>
  <c r="G485" i="4" s="1"/>
  <c r="G602" i="4"/>
  <c r="G599" i="4" s="1"/>
  <c r="G594" i="4" s="1"/>
  <c r="G593" i="4" s="1"/>
  <c r="G592" i="4" s="1"/>
  <c r="G477" i="4"/>
  <c r="G478" i="4"/>
  <c r="G568" i="4"/>
  <c r="G567" i="4" s="1"/>
  <c r="G527" i="4"/>
  <c r="G241" i="4"/>
  <c r="G509" i="4" l="1"/>
  <c r="G466" i="4" s="1"/>
  <c r="G222" i="4" l="1"/>
  <c r="G169" i="4"/>
  <c r="G137" i="4"/>
  <c r="G114" i="4"/>
  <c r="G104" i="4"/>
  <c r="G95" i="4"/>
  <c r="G38" i="4"/>
  <c r="G18" i="4"/>
  <c r="C23" i="3"/>
  <c r="C12" i="3"/>
  <c r="C6" i="3"/>
  <c r="B11" i="9" l="1"/>
  <c r="B8" i="9"/>
  <c r="G807" i="4" l="1"/>
  <c r="G806" i="4"/>
  <c r="G804" i="4"/>
  <c r="G803" i="4" s="1"/>
  <c r="G802" i="4" s="1"/>
  <c r="G801" i="4"/>
  <c r="G797" i="4"/>
  <c r="G796" i="4" s="1"/>
  <c r="G795" i="4"/>
  <c r="G793" i="4"/>
  <c r="G792" i="4" s="1"/>
  <c r="G791" i="4" s="1"/>
  <c r="G790" i="4" s="1"/>
  <c r="G787" i="4"/>
  <c r="G786" i="4" s="1"/>
  <c r="G785" i="4"/>
  <c r="G782" i="4"/>
  <c r="G781" i="4"/>
  <c r="G780" i="4" s="1"/>
  <c r="G779" i="4" s="1"/>
  <c r="G775" i="4"/>
  <c r="G774" i="4" s="1"/>
  <c r="G772" i="4"/>
  <c r="G771" i="4" s="1"/>
  <c r="G769" i="4"/>
  <c r="G768" i="4" s="1"/>
  <c r="G764" i="4"/>
  <c r="G763" i="4" s="1"/>
  <c r="G757" i="4"/>
  <c r="G756" i="4"/>
  <c r="G755" i="4" s="1"/>
  <c r="G753" i="4"/>
  <c r="G752" i="4" s="1"/>
  <c r="G751" i="4" s="1"/>
  <c r="G749" i="4"/>
  <c r="G748" i="4" s="1"/>
  <c r="G745" i="4"/>
  <c r="G744" i="4"/>
  <c r="G743" i="4" s="1"/>
  <c r="G739" i="4"/>
  <c r="G738" i="4" s="1"/>
  <c r="G737" i="4" s="1"/>
  <c r="G732" i="4"/>
  <c r="G731" i="4" s="1"/>
  <c r="G730" i="4" s="1"/>
  <c r="G729" i="4" s="1"/>
  <c r="G707" i="4" s="1"/>
  <c r="G706" i="4" s="1"/>
  <c r="G727" i="4"/>
  <c r="G726" i="4" s="1"/>
  <c r="G725" i="4" s="1"/>
  <c r="G723" i="4"/>
  <c r="G722" i="4" s="1"/>
  <c r="G721" i="4" s="1"/>
  <c r="G719" i="4"/>
  <c r="G718" i="4" s="1"/>
  <c r="G715" i="4"/>
  <c r="G714" i="4" s="1"/>
  <c r="G713" i="4" s="1"/>
  <c r="G711" i="4"/>
  <c r="G710" i="4" s="1"/>
  <c r="G704" i="4"/>
  <c r="G703" i="4" s="1"/>
  <c r="G700" i="4" s="1"/>
  <c r="G698" i="4"/>
  <c r="G697" i="4" s="1"/>
  <c r="G695" i="4"/>
  <c r="G694" i="4" s="1"/>
  <c r="G692" i="4"/>
  <c r="G691" i="4" s="1"/>
  <c r="G689" i="4"/>
  <c r="G688" i="4" s="1"/>
  <c r="G686" i="4"/>
  <c r="G685" i="4"/>
  <c r="G683" i="4"/>
  <c r="G682" i="4" s="1"/>
  <c r="G681" i="4" s="1"/>
  <c r="G680" i="4" s="1"/>
  <c r="G677" i="4"/>
  <c r="G676" i="4"/>
  <c r="G675" i="4" s="1"/>
  <c r="G672" i="4"/>
  <c r="G671" i="4" s="1"/>
  <c r="G670" i="4" s="1"/>
  <c r="G665" i="4"/>
  <c r="G664" i="4" s="1"/>
  <c r="G659" i="4"/>
  <c r="G652" i="4"/>
  <c r="G649" i="4" s="1"/>
  <c r="G650" i="4"/>
  <c r="G646" i="4"/>
  <c r="G643" i="4"/>
  <c r="G640" i="4"/>
  <c r="G637" i="4"/>
  <c r="G636" i="4" s="1"/>
  <c r="G635" i="4" s="1"/>
  <c r="H631" i="4"/>
  <c r="H630" i="4" s="1"/>
  <c r="H629" i="4" s="1"/>
  <c r="H628" i="4" s="1"/>
  <c r="H627" i="4" s="1"/>
  <c r="H626" i="4" s="1"/>
  <c r="H625" i="4" s="1"/>
  <c r="G630" i="4"/>
  <c r="G629" i="4" s="1"/>
  <c r="G628" i="4" s="1"/>
  <c r="G627" i="4" s="1"/>
  <c r="G626" i="4" s="1"/>
  <c r="G625" i="4" s="1"/>
  <c r="G623" i="4"/>
  <c r="G619" i="4"/>
  <c r="G475" i="4"/>
  <c r="G474" i="4" s="1"/>
  <c r="H465" i="4"/>
  <c r="G464" i="4"/>
  <c r="H464" i="4" s="1"/>
  <c r="G460" i="4"/>
  <c r="G454" i="4"/>
  <c r="G452" i="4" s="1"/>
  <c r="G451" i="4" s="1"/>
  <c r="G448" i="4"/>
  <c r="G445" i="4"/>
  <c r="G444" i="4" s="1"/>
  <c r="G443" i="4" s="1"/>
  <c r="G441" i="4"/>
  <c r="G440" i="4" s="1"/>
  <c r="G438" i="4"/>
  <c r="G437" i="4" s="1"/>
  <c r="G436" i="4" s="1"/>
  <c r="G434" i="4"/>
  <c r="G433" i="4" s="1"/>
  <c r="G432" i="4" s="1"/>
  <c r="G427" i="4"/>
  <c r="G422" i="4"/>
  <c r="G421" i="4" s="1"/>
  <c r="G419" i="4"/>
  <c r="G416" i="4"/>
  <c r="G411" i="4"/>
  <c r="G410" i="4" s="1"/>
  <c r="G409" i="4" s="1"/>
  <c r="G407" i="4"/>
  <c r="G406" i="4" s="1"/>
  <c r="G405" i="4" s="1"/>
  <c r="G403" i="4"/>
  <c r="G402" i="4" s="1"/>
  <c r="G399" i="4"/>
  <c r="G398" i="4" s="1"/>
  <c r="G397" i="4" s="1"/>
  <c r="G395" i="4"/>
  <c r="G394" i="4" s="1"/>
  <c r="G388" i="4"/>
  <c r="G386" i="4" s="1"/>
  <c r="G382" i="4"/>
  <c r="G380" i="4" s="1"/>
  <c r="G381" i="4"/>
  <c r="G376" i="4"/>
  <c r="G375" i="4"/>
  <c r="G372" i="4"/>
  <c r="G365" i="4"/>
  <c r="G364" i="4" s="1"/>
  <c r="G363" i="4" s="1"/>
  <c r="G361" i="4"/>
  <c r="G359" i="4" s="1"/>
  <c r="G358" i="4" s="1"/>
  <c r="G355" i="4"/>
  <c r="G352" i="4"/>
  <c r="G351" i="4" s="1"/>
  <c r="G330" i="4"/>
  <c r="G328" i="4"/>
  <c r="G327" i="4" s="1"/>
  <c r="G325" i="4"/>
  <c r="G324" i="4" s="1"/>
  <c r="G322" i="4"/>
  <c r="G321" i="4" s="1"/>
  <c r="G319" i="4"/>
  <c r="G318" i="4" s="1"/>
  <c r="G313" i="4"/>
  <c r="G312" i="4" s="1"/>
  <c r="H311" i="4"/>
  <c r="H310" i="4" s="1"/>
  <c r="H309" i="4" s="1"/>
  <c r="G310" i="4"/>
  <c r="G309" i="4" s="1"/>
  <c r="H307" i="4"/>
  <c r="H306" i="4" s="1"/>
  <c r="G307" i="4"/>
  <c r="G306" i="4" s="1"/>
  <c r="H304" i="4"/>
  <c r="H303" i="4" s="1"/>
  <c r="G304" i="4"/>
  <c r="G303" i="4" s="1"/>
  <c r="H301" i="4"/>
  <c r="H300" i="4" s="1"/>
  <c r="G301" i="4"/>
  <c r="G300" i="4" s="1"/>
  <c r="G295" i="4"/>
  <c r="G294" i="4" s="1"/>
  <c r="G293" i="4" s="1"/>
  <c r="G223" i="4"/>
  <c r="G221" i="4"/>
  <c r="G220" i="4" s="1"/>
  <c r="G218" i="4"/>
  <c r="G216" i="4"/>
  <c r="G213" i="4"/>
  <c r="G209" i="4"/>
  <c r="G204" i="4"/>
  <c r="G203" i="4" s="1"/>
  <c r="G202" i="4" s="1"/>
  <c r="G201" i="4" s="1"/>
  <c r="G200" i="4" s="1"/>
  <c r="G195" i="4"/>
  <c r="G191" i="4"/>
  <c r="G188" i="4"/>
  <c r="G187" i="4" s="1"/>
  <c r="G182" i="4"/>
  <c r="G181" i="4" s="1"/>
  <c r="G180" i="4" s="1"/>
  <c r="G179" i="4" s="1"/>
  <c r="G177" i="4"/>
  <c r="G175" i="4"/>
  <c r="G173" i="4"/>
  <c r="H169" i="4"/>
  <c r="H168" i="4" s="1"/>
  <c r="I168" i="4"/>
  <c r="G168" i="4"/>
  <c r="H167" i="4"/>
  <c r="I167" i="4" s="1"/>
  <c r="G166" i="4"/>
  <c r="H166" i="4" s="1"/>
  <c r="I166" i="4" s="1"/>
  <c r="I163" i="4"/>
  <c r="I162" i="4" s="1"/>
  <c r="G162" i="4"/>
  <c r="H161" i="4"/>
  <c r="I161" i="4" s="1"/>
  <c r="I160" i="4"/>
  <c r="I159" i="4" s="1"/>
  <c r="G159" i="4"/>
  <c r="G158" i="4" s="1"/>
  <c r="H155" i="4"/>
  <c r="I155" i="4" s="1"/>
  <c r="I153" i="4" s="1"/>
  <c r="I152" i="4" s="1"/>
  <c r="I151" i="4" s="1"/>
  <c r="G153" i="4"/>
  <c r="G152" i="4" s="1"/>
  <c r="G151" i="4" s="1"/>
  <c r="G150" i="4" s="1"/>
  <c r="G149" i="4" s="1"/>
  <c r="I146" i="4"/>
  <c r="I145" i="4"/>
  <c r="G143" i="4"/>
  <c r="I143" i="4" s="1"/>
  <c r="I142" i="4"/>
  <c r="I141" i="4"/>
  <c r="G139" i="4"/>
  <c r="G138" i="4" s="1"/>
  <c r="G136" i="4"/>
  <c r="I136" i="4" s="1"/>
  <c r="I132" i="4"/>
  <c r="I131" i="4"/>
  <c r="G130" i="4"/>
  <c r="G129" i="4" s="1"/>
  <c r="I128" i="4"/>
  <c r="I127" i="4"/>
  <c r="G126" i="4"/>
  <c r="G125" i="4" s="1"/>
  <c r="I125" i="4" s="1"/>
  <c r="G118" i="4"/>
  <c r="G117" i="4" s="1"/>
  <c r="G116" i="4" s="1"/>
  <c r="G115" i="4" s="1"/>
  <c r="G112" i="4"/>
  <c r="G110" i="4"/>
  <c r="G105" i="4"/>
  <c r="G103" i="4"/>
  <c r="G100" i="4"/>
  <c r="G99" i="4" s="1"/>
  <c r="G97" i="4"/>
  <c r="G96" i="4" s="1"/>
  <c r="G94" i="4"/>
  <c r="G93" i="4" s="1"/>
  <c r="G88" i="4"/>
  <c r="G87" i="4" s="1"/>
  <c r="G86" i="4" s="1"/>
  <c r="G85" i="4" s="1"/>
  <c r="G83" i="4"/>
  <c r="G82" i="4" s="1"/>
  <c r="G81" i="4" s="1"/>
  <c r="G80" i="4" s="1"/>
  <c r="G79" i="4" s="1"/>
  <c r="G76" i="4"/>
  <c r="G73" i="4"/>
  <c r="G67" i="4"/>
  <c r="G66" i="4" s="1"/>
  <c r="G62" i="4"/>
  <c r="G61" i="4" s="1"/>
  <c r="G60" i="4" s="1"/>
  <c r="G56" i="4"/>
  <c r="G55" i="4" s="1"/>
  <c r="G50" i="4"/>
  <c r="G49" i="4" s="1"/>
  <c r="G46" i="4"/>
  <c r="G43" i="4"/>
  <c r="G41" i="4"/>
  <c r="G37" i="4"/>
  <c r="G32" i="4"/>
  <c r="G31" i="4" s="1"/>
  <c r="G28" i="4"/>
  <c r="G27" i="4" s="1"/>
  <c r="G24" i="4"/>
  <c r="G23" i="4" s="1"/>
  <c r="G17" i="4"/>
  <c r="G16" i="4" s="1"/>
  <c r="G14" i="4" s="1"/>
  <c r="G12" i="4"/>
  <c r="G11" i="4" s="1"/>
  <c r="G10" i="4"/>
  <c r="G9" i="4" s="1"/>
  <c r="I7" i="4"/>
  <c r="C15" i="3"/>
  <c r="G800" i="4" l="1"/>
  <c r="G799" i="4" s="1"/>
  <c r="G317" i="4"/>
  <c r="G669" i="4"/>
  <c r="G453" i="4"/>
  <c r="G215" i="4"/>
  <c r="G102" i="4"/>
  <c r="G92" i="4" s="1"/>
  <c r="G91" i="4" s="1"/>
  <c r="G69" i="4" s="1"/>
  <c r="G618" i="4"/>
  <c r="G617" i="4" s="1"/>
  <c r="G415" i="4"/>
  <c r="G413" i="4" s="1"/>
  <c r="G426" i="4"/>
  <c r="G424" i="4" s="1"/>
  <c r="G393" i="4"/>
  <c r="G369" i="4"/>
  <c r="H153" i="4"/>
  <c r="H152" i="4" s="1"/>
  <c r="H151" i="4" s="1"/>
  <c r="H150" i="4" s="1"/>
  <c r="H149" i="4" s="1"/>
  <c r="G15" i="4"/>
  <c r="G208" i="4"/>
  <c r="G316" i="4"/>
  <c r="G315" i="4" s="1"/>
  <c r="G371" i="4"/>
  <c r="G370" i="4" s="1"/>
  <c r="G622" i="4"/>
  <c r="G621" i="4" s="1"/>
  <c r="G642" i="4"/>
  <c r="G639" i="4" s="1"/>
  <c r="G634" i="4" s="1"/>
  <c r="G633" i="4" s="1"/>
  <c r="G632" i="4" s="1"/>
  <c r="G354" i="4"/>
  <c r="G350" i="4" s="1"/>
  <c r="G349" i="4" s="1"/>
  <c r="G348" i="4" s="1"/>
  <c r="I144" i="4"/>
  <c r="G401" i="4"/>
  <c r="G72" i="4"/>
  <c r="G70" i="4" s="1"/>
  <c r="G22" i="4"/>
  <c r="G21" i="4" s="1"/>
  <c r="G299" i="4"/>
  <c r="G298" i="4" s="1"/>
  <c r="G297" i="4" s="1"/>
  <c r="G227" i="4" s="1"/>
  <c r="G40" i="4"/>
  <c r="G36" i="4" s="1"/>
  <c r="I126" i="4"/>
  <c r="I137" i="4"/>
  <c r="G190" i="4"/>
  <c r="G186" i="4" s="1"/>
  <c r="G185" i="4" s="1"/>
  <c r="G184" i="4" s="1"/>
  <c r="H299" i="4"/>
  <c r="H298" i="4" s="1"/>
  <c r="H297" i="4" s="1"/>
  <c r="H227" i="4" s="1"/>
  <c r="G360" i="4"/>
  <c r="G379" i="4"/>
  <c r="G651" i="4"/>
  <c r="G717" i="4"/>
  <c r="G8" i="4"/>
  <c r="G172" i="4"/>
  <c r="G171" i="4" s="1"/>
  <c r="G170" i="4" s="1"/>
  <c r="G387" i="4"/>
  <c r="G385" i="4" s="1"/>
  <c r="G709" i="4"/>
  <c r="G702" i="4" s="1"/>
  <c r="G736" i="4"/>
  <c r="G735" i="4" s="1"/>
  <c r="G64" i="4"/>
  <c r="G59" i="4" s="1"/>
  <c r="G65" i="4"/>
  <c r="G124" i="4"/>
  <c r="I129" i="4"/>
  <c r="I150" i="4"/>
  <c r="I149" i="4" s="1"/>
  <c r="G53" i="4"/>
  <c r="G54" i="4"/>
  <c r="G52" i="4"/>
  <c r="G761" i="4"/>
  <c r="G760" i="4" s="1"/>
  <c r="G759" i="4" s="1"/>
  <c r="G762" i="4"/>
  <c r="G431" i="4"/>
  <c r="G430" i="4" s="1"/>
  <c r="I158" i="4"/>
  <c r="I157" i="4" s="1"/>
  <c r="I156" i="4" s="1"/>
  <c r="I148" i="4" s="1"/>
  <c r="I147" i="4" s="1"/>
  <c r="G747" i="4"/>
  <c r="G473" i="4"/>
  <c r="I130" i="4"/>
  <c r="G459" i="4"/>
  <c r="G458" i="4" s="1"/>
  <c r="G658" i="4"/>
  <c r="G657" i="4" s="1"/>
  <c r="G656" i="4" s="1"/>
  <c r="G71" i="4"/>
  <c r="G135" i="4"/>
  <c r="G463" i="4"/>
  <c r="H463" i="4" s="1"/>
  <c r="G165" i="4"/>
  <c r="G392" i="4" l="1"/>
  <c r="G425" i="4"/>
  <c r="G414" i="4"/>
  <c r="G391" i="4"/>
  <c r="G708" i="4"/>
  <c r="G207" i="4"/>
  <c r="G206" i="4" s="1"/>
  <c r="G199" i="4" s="1"/>
  <c r="G701" i="4"/>
  <c r="G655" i="4" s="1"/>
  <c r="G654" i="4" s="1"/>
  <c r="G734" i="4"/>
  <c r="G368" i="4"/>
  <c r="G457" i="4"/>
  <c r="G450" i="4" s="1"/>
  <c r="G35" i="4"/>
  <c r="G34" i="4"/>
  <c r="G20" i="4" s="1"/>
  <c r="G7" i="4" s="1"/>
  <c r="H165" i="4"/>
  <c r="G164" i="4"/>
  <c r="G134" i="4"/>
  <c r="G133" i="4" s="1"/>
  <c r="I135" i="4"/>
  <c r="I134" i="4" s="1"/>
  <c r="I133" i="4" s="1"/>
  <c r="I122" i="4" s="1"/>
  <c r="I121" i="4" s="1"/>
  <c r="I124" i="4"/>
  <c r="G123" i="4"/>
  <c r="B9" i="9"/>
  <c r="B6" i="9"/>
  <c r="G390" i="4" l="1"/>
  <c r="I165" i="4"/>
  <c r="I164" i="4" s="1"/>
  <c r="H164" i="4"/>
  <c r="G122" i="4"/>
  <c r="I123" i="4"/>
  <c r="G157" i="4"/>
  <c r="G156" i="4"/>
  <c r="G148" i="4" s="1"/>
  <c r="G147" i="4" s="1"/>
  <c r="I6" i="4"/>
  <c r="I811" i="4"/>
  <c r="E50" i="6"/>
  <c r="D50" i="6"/>
  <c r="D40" i="6"/>
  <c r="D39" i="6" s="1"/>
  <c r="E39" i="6"/>
  <c r="E36" i="6"/>
  <c r="D36" i="6"/>
  <c r="D34" i="6" s="1"/>
  <c r="E34" i="6"/>
  <c r="D33" i="6"/>
  <c r="D32" i="6" s="1"/>
  <c r="E32" i="6"/>
  <c r="E30" i="6"/>
  <c r="D30" i="6"/>
  <c r="E28" i="6"/>
  <c r="D27" i="6"/>
  <c r="D26" i="6"/>
  <c r="D24" i="6" s="1"/>
  <c r="D25" i="6"/>
  <c r="E24" i="6"/>
  <c r="D21" i="6"/>
  <c r="D18" i="6" s="1"/>
  <c r="E18" i="6"/>
  <c r="D17" i="6"/>
  <c r="D14" i="6" s="1"/>
  <c r="D16" i="6"/>
  <c r="E14" i="6"/>
  <c r="D13" i="6"/>
  <c r="D12" i="6" s="1"/>
  <c r="E12" i="6"/>
  <c r="D11" i="6"/>
  <c r="D8" i="6"/>
  <c r="D7" i="6"/>
  <c r="E6" i="6"/>
  <c r="C53" i="3"/>
  <c r="C51" i="3" s="1"/>
  <c r="C40" i="3"/>
  <c r="C39" i="3" s="1"/>
  <c r="C29" i="3"/>
  <c r="C25" i="3"/>
  <c r="C20" i="3"/>
  <c r="C17" i="3"/>
  <c r="C38" i="3" l="1"/>
  <c r="C37" i="3" s="1"/>
  <c r="E56" i="6"/>
  <c r="C9" i="7" s="1"/>
  <c r="D6" i="6"/>
  <c r="D56" i="6" s="1"/>
  <c r="H157" i="4"/>
  <c r="H156" i="4" s="1"/>
  <c r="H148" i="4"/>
  <c r="H147" i="4" s="1"/>
  <c r="G121" i="4"/>
  <c r="G6" i="4" s="1"/>
  <c r="G811" i="4" s="1"/>
  <c r="G812" i="4" s="1"/>
  <c r="C14" i="3"/>
  <c r="C5" i="3" s="1"/>
  <c r="H6" i="4" l="1"/>
  <c r="H811" i="4" s="1"/>
  <c r="C61" i="3"/>
  <c r="C8" i="7" s="1"/>
  <c r="C10" i="7" s="1"/>
  <c r="C7" i="7" s="1"/>
</calcChain>
</file>

<file path=xl/sharedStrings.xml><?xml version="1.0" encoding="utf-8"?>
<sst xmlns="http://schemas.openxmlformats.org/spreadsheetml/2006/main" count="4204" uniqueCount="589">
  <si>
    <t>(рублей)</t>
  </si>
  <si>
    <t>Наименование</t>
  </si>
  <si>
    <t>ЦСР</t>
  </si>
  <si>
    <t>ВР</t>
  </si>
  <si>
    <t>Муниципальная программа "Развитие культуры городского поселения Пионерский"</t>
  </si>
  <si>
    <t>0500000000</t>
  </si>
  <si>
    <t>Основное мероприятие  "Развитие культуры"</t>
  </si>
  <si>
    <t>0500100000</t>
  </si>
  <si>
    <t>0500100590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</si>
  <si>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</si>
  <si>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</si>
  <si>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</si>
  <si>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</si>
  <si>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</si>
  <si>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</si>
  <si>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</si>
  <si>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Частичное обеспечение повышении оплаты труда работников муниципальных учреждений культуры в целях реализации Указа Президента российской Федерации от  07.05.2012 года №597 "О мероприятиях по реализации государственной социальной политики"</t>
  </si>
  <si>
    <t>0500182580</t>
  </si>
  <si>
    <t>0500182440</t>
  </si>
  <si>
    <t>Частичное обеспечение расходов, связанных с повышением оплаты труда работников муниципальных учреждений, в целях выполнения федеральных поручений</t>
  </si>
  <si>
    <t>0500120650</t>
  </si>
  <si>
    <t>Реализация наказов избирателей депутатам Думы Ханты-Мансийского автономного округа</t>
  </si>
  <si>
    <t>0500185160</t>
  </si>
  <si>
    <t>05001S2580</t>
  </si>
  <si>
    <t>05001S2440</t>
  </si>
  <si>
    <t>Муниципальная программа "Развитие физической культуры и массового спорта на территории городского поселения Пионерский"</t>
  </si>
  <si>
    <t>0600000000</t>
  </si>
  <si>
    <t>Основное мероприятие "Развитие физической культуры и массового спорта"</t>
  </si>
  <si>
    <t>0600100000</t>
  </si>
  <si>
    <t>Расходы на обеспечение деятельности (оказание услуг) муниципальных учреждений</t>
  </si>
  <si>
    <t>0600100590</t>
  </si>
  <si>
    <t>0600185160</t>
  </si>
  <si>
    <t/>
  </si>
  <si>
    <t>Реализация мероприятий</t>
  </si>
  <si>
    <t>0700199990</t>
  </si>
  <si>
    <t>Расходы на выплаты персоналу казенных учреждений</t>
  </si>
  <si>
    <t>110</t>
  </si>
  <si>
    <t>Фонд оплаты труда и страховые взносы</t>
  </si>
  <si>
    <t>111</t>
  </si>
  <si>
    <t>Закупка товаров, работ и услуг для государственных нужд</t>
  </si>
  <si>
    <t>200</t>
  </si>
  <si>
    <t>Иные закупки товаров, работ и услуг для государственных (муниципальных) нужд</t>
  </si>
  <si>
    <t>600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</si>
  <si>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</si>
  <si>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"Улучшение условий и охраны труда в Администрации городского поселения Пионерский на 2017-2020 годы"</t>
  </si>
  <si>
    <t>0800000000</t>
  </si>
  <si>
    <t>Основное мероприятие "Улучшение условий и охраны труда"</t>
  </si>
  <si>
    <t>0800100000</t>
  </si>
  <si>
    <t>0800199990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</si>
  <si>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</si>
  <si>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</si>
  <si>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</si>
  <si>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</si>
  <si>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</si>
  <si>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</si>
  <si>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</si>
  <si>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</si>
  <si>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</si>
  <si>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</si>
  <si>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244</t>
  </si>
  <si>
    <t>Муниципальная программа "Управление муниципальным имуществом Администрации городского поселения Пионерский"</t>
  </si>
  <si>
    <t>1200000000</t>
  </si>
  <si>
    <t>Основное мероприятие "Управление муниципальным имуществом"</t>
  </si>
  <si>
    <t>1200100000</t>
  </si>
  <si>
    <t>1200100590</t>
  </si>
  <si>
    <t>Реализация мер по трудоустройству граждан за счет средств автономного округа</t>
  </si>
  <si>
    <t>1200185060</t>
  </si>
  <si>
    <t>1200199990</t>
  </si>
  <si>
    <t>Прочая закупка товаров, работ и услуг для государственных (муниципальных) нужд</t>
  </si>
  <si>
    <t xml:space="preserve">Межбюджетные трансферты  </t>
  </si>
  <si>
    <t>500</t>
  </si>
  <si>
    <t>Иные межбюджетные трансферты</t>
  </si>
  <si>
    <t>540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</si>
  <si>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</si>
  <si>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</si>
  <si>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Исполнение судебных актов</t>
  </si>
  <si>
    <t>Уплата прочих налогов, сборов и иных платежей</t>
  </si>
  <si>
    <t>852</t>
  </si>
  <si>
    <t>Муниципальная программа "Энергосбережение и повышение энергетической эффективности администрации городского поселения Пионерский на 2014 - 2018 годы"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</si>
  <si>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</si>
  <si>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1500199990</t>
  </si>
  <si>
    <t>Муниципальная программа "Развитие экономического потенциала городского поселения Пионерский"</t>
  </si>
  <si>
    <t>Основное мероприятие "Развитие экономического потенциала"</t>
  </si>
  <si>
    <t>Резервные средства</t>
  </si>
  <si>
    <t>870</t>
  </si>
  <si>
    <t>Муниципальная программа "Развитие транспортной системы в городском поселении Пионерский"</t>
  </si>
  <si>
    <t>Основное мероприятие "Развитие транспортной системы"</t>
  </si>
  <si>
    <t>630</t>
  </si>
  <si>
    <t>Реализация мероприятий муниципальной программы "Совершенствование и развитие улично-дорожной сети на территории городского поселения Пионерский на 2015-2017 годы"</t>
  </si>
  <si>
    <t>Строительство (реконструкция), капитальный ремонт и ремонт автомобильных дорог общего пользования местного значения за счет средств окружного бюджета</t>
  </si>
  <si>
    <t>240</t>
  </si>
  <si>
    <t>Межбюджетные трансферты</t>
  </si>
  <si>
    <t>Строительство (реконструкция), капитальный ремонт и ремонт автомобильных дорог общего пользования местного значения за счет средств местного бюджета  муниципальной программы "Совершенствование и развитие улично-дорожной сети на территории городского поселения Пионерский на 2015-2018 годы"</t>
  </si>
  <si>
    <t>2000199990</t>
  </si>
  <si>
    <t>Субсидии некоммерческим организациям</t>
  </si>
  <si>
    <t>Муниципальная программа "Обеспечение деятельности органов местного самоуправления городского поселения Пионерский"</t>
  </si>
  <si>
    <t>2200000000</t>
  </si>
  <si>
    <t>Основное мероприятие "Обеспечение функций органов местного самоуправления"</t>
  </si>
  <si>
    <t>2200100000</t>
  </si>
  <si>
    <t>Глава муниципального образования</t>
  </si>
  <si>
    <t>2200102030</t>
  </si>
  <si>
    <t>Расходы на обеспечение функций органов местного самоуправления</t>
  </si>
  <si>
    <t>2200102040</t>
  </si>
  <si>
    <t>Прочие мероприятия</t>
  </si>
  <si>
    <t>2200102400</t>
  </si>
  <si>
    <t>Иные пенсии, социальные доплаты к пенсиям</t>
  </si>
  <si>
    <t>312</t>
  </si>
  <si>
    <t>Социальное обеспечение и иные выплаты населению</t>
  </si>
  <si>
    <t>300</t>
  </si>
  <si>
    <t>Пособия, компенсации, меры социальной поддержки по публичным нормативным обязательствам</t>
  </si>
  <si>
    <t>313</t>
  </si>
  <si>
    <t>Осуществление первичного воинского учета на территориях, где отсутствуют военные комиссариаты, за счет средств федерального бюджета</t>
  </si>
  <si>
    <t>2200151180</t>
  </si>
  <si>
    <t>Закупка товаров, работ, услуг в сфере информационно-коммуникационных технологий</t>
  </si>
  <si>
    <t>242</t>
  </si>
  <si>
    <t>Публичные нормативные социальные выплаты гражданам</t>
  </si>
  <si>
    <t>310</t>
  </si>
  <si>
    <t>Пенсии за выслугу лет</t>
  </si>
  <si>
    <t>2200171600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</si>
  <si>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</si>
  <si>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</si>
  <si>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2200159300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</si>
  <si>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</si>
  <si>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22001D9300</t>
  </si>
  <si>
    <t>Муниципальная программа "Улучшение кадровой обеспеченности Администрации городского поселения Пионерский на 2017-2020 годы"</t>
  </si>
  <si>
    <t>800</t>
  </si>
  <si>
    <t>Специальные расходы</t>
  </si>
  <si>
    <t>22001F1180</t>
  </si>
  <si>
    <t>Муниципальная программа "Безопасность жизнедеятельности"</t>
  </si>
  <si>
    <t>2300000000</t>
  </si>
  <si>
    <t>Основное мероприятие "Безопасность жизнедеятельности"</t>
  </si>
  <si>
    <t>2300100000</t>
  </si>
  <si>
    <t>2300109990</t>
  </si>
  <si>
    <t>Создание условий для деятельности народных дружин за счет средств автономного округа</t>
  </si>
  <si>
    <t>2300182300</t>
  </si>
  <si>
    <t>Создание условий для деятельности народных дружин за счет средств местного бюджета</t>
  </si>
  <si>
    <t>23001S2300</t>
  </si>
  <si>
    <t>2300199990</t>
  </si>
  <si>
    <t>2300100590</t>
  </si>
  <si>
    <t>Основное мероприятие "Реализация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Федерации"</t>
  </si>
  <si>
    <t>230W000000</t>
  </si>
  <si>
    <t>230W258530</t>
  </si>
  <si>
    <t>Муниципальная программа "Развитие гражданского общества"</t>
  </si>
  <si>
    <t>2500000000</t>
  </si>
  <si>
    <t>Основное мероприятие "Развитие гражданского общества"</t>
  </si>
  <si>
    <t>2500100000</t>
  </si>
  <si>
    <t>Благоустройство общественной территории - привокзальная площадь</t>
  </si>
  <si>
    <t>25001S2759</t>
  </si>
  <si>
    <t>Муниципальная программа "Формирование комфортной городской среды на территории городского поселения Пионерский"</t>
  </si>
  <si>
    <t>2600000000</t>
  </si>
  <si>
    <t>Основное мероприятие "Формирование комфортной городской среды"</t>
  </si>
  <si>
    <t>2600100000</t>
  </si>
  <si>
    <t>2600100590</t>
  </si>
  <si>
    <t>Осуществление отдельных государственных полномочий ХМАО-Югры в сфере обращения с твердыми бытовыми отходами</t>
  </si>
  <si>
    <t>Реализация мероприятий по содействию трудоустройства граждан</t>
  </si>
  <si>
    <t>2600185060</t>
  </si>
  <si>
    <t>Иные межбюджетные трансферты за счет средств резервного фонда Правительства Ханты-Мансийского автономного округа</t>
  </si>
  <si>
    <t>2600185150</t>
  </si>
  <si>
    <t>2600199990</t>
  </si>
  <si>
    <t>Региональный проект "Формирование комфортной городской среды"</t>
  </si>
  <si>
    <t>260F200000</t>
  </si>
  <si>
    <t>Реализация программ формирования современной городской среды</t>
  </si>
  <si>
    <t>26001R5550</t>
  </si>
  <si>
    <t>260F255550</t>
  </si>
  <si>
    <t>Муниципальная программа "Переселение граждан из аварийного жилищного фонда городского поселения Пионерский на  2015-2016 год"</t>
  </si>
  <si>
    <t>2700000000</t>
  </si>
  <si>
    <t>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</si>
  <si>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2700109502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</si>
  <si>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</si>
  <si>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</si>
  <si>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</si>
  <si>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</si>
  <si>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2700109602</t>
  </si>
  <si>
    <t>2700100000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</si>
  <si>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бюджета Ханты-Мансийского автономного округа – Югры и бюджетов муниципальных образований Ханты-Мансийского автономного округа – Югры</t>
  </si>
  <si>
    <t>27001S9602</t>
  </si>
  <si>
    <t>2700199990</t>
  </si>
  <si>
    <t>Основное направление "Формирование комфортной городской среды"</t>
  </si>
  <si>
    <t>2600300000</t>
  </si>
  <si>
    <t>Поддержка государственных программ субъектов РФ и муниципальных программ формирования современной городской среды за счет средств  местного бюджета</t>
  </si>
  <si>
    <t>26003L5550</t>
  </si>
  <si>
    <t>2600400000</t>
  </si>
  <si>
    <t>26004L5550</t>
  </si>
  <si>
    <t>Непрограммные направления деятельности</t>
  </si>
  <si>
    <t>4000000000</t>
  </si>
  <si>
    <t xml:space="preserve">Непрограммное направление деятельности "Исполнение отдельных расходных обязательств" </t>
  </si>
  <si>
    <t>4000100000</t>
  </si>
  <si>
    <t>Организация мероприятий при осуществлении деятельности по обращению с животными без владельцев</t>
  </si>
  <si>
    <t>4000184200</t>
  </si>
  <si>
    <t>4000184290</t>
  </si>
  <si>
    <t>4000185060</t>
  </si>
  <si>
    <t>4000199990</t>
  </si>
  <si>
    <t>Уплата налогов, сборов и иных платежей</t>
  </si>
  <si>
    <t>ВСЕГО</t>
  </si>
  <si>
    <t>Код бюджетной
 классификации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</si>
  <si>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</si>
  <si>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</si>
  <si>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</si>
  <si>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</si>
  <si>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</si>
  <si>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</si>
  <si>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</si>
  <si>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1 05 03020 01 0000 110</t>
  </si>
  <si>
    <t>Единый сельскохозяйственный налог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</si>
  <si>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</si>
  <si>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</si>
  <si>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1 06 04011 02 0000 110</t>
  </si>
  <si>
    <t>Транспортный налог с организаций</t>
  </si>
  <si>
    <t xml:space="preserve">1 06 04012 02 0000 110   </t>
  </si>
  <si>
    <t>Транспортный налог с физических лиц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</si>
  <si>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</si>
  <si>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</si>
  <si>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 xml:space="preserve">1 06 06043 13 0000 110   </t>
  </si>
  <si>
    <t>Земельный налог с физических лиц, обладающих земельным участком, расположенным в границах городских поселений</t>
  </si>
  <si>
    <t>1 16 23051 10 0000 140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</si>
  <si>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поселений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</si>
  <si>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</si>
  <si>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</si>
  <si>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</si>
  <si>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</si>
  <si>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</si>
  <si>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</si>
  <si>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111 09045 13 0000 120</t>
  </si>
  <si>
    <t>Прочие доходы от компенсации затрат бюджетов городских поселений</t>
  </si>
  <si>
    <t>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</si>
  <si>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</si>
  <si>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1 17 15030 13 0000 150</t>
  </si>
  <si>
    <t>Инициативные платежи, зачисляемые в бюджеты городских поселений</t>
  </si>
  <si>
    <t>2 02 15001 13 0000 150</t>
  </si>
  <si>
    <t>Дотации бюджетам городских поселений на выравнивание бюджетной обеспеченности</t>
  </si>
  <si>
    <t>2 02 01999 10 0000 151</t>
  </si>
  <si>
    <t>Прочие дотации бюджетам поселений</t>
  </si>
  <si>
    <t>2 02 02041 10 0000 151</t>
  </si>
  <si>
    <t>Субсидии бюджетам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</si>
  <si>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2 02 02077 10 0000 151</t>
  </si>
  <si>
    <t>Субсидии бюджетам поселений на бюджетные инвестиции в объекты капитального строительства</t>
  </si>
  <si>
    <t>2 02 02088 10 0001 151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</si>
  <si>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</si>
  <si>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2 02 02088 10 0002 151</t>
  </si>
  <si>
    <t>Субсидии бюджетам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</si>
  <si>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2 02 02089 10 0001 151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</si>
  <si>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</si>
  <si>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2 02 02089 10 0002 151</t>
  </si>
  <si>
    <t>Субсидии бюджетам на обеспечение мероприятий по переселению граждан из аварийного жилищного фонда за счет средств бюджетов</t>
  </si>
  <si>
    <t>2 02 02109 10 0000 151</t>
  </si>
  <si>
    <t>Субсидии бюджетам поселений на проведение капитального ремонта многоквартирных домов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</si>
  <si>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</si>
  <si>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</si>
  <si>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2 02 35118 13 0000 150</t>
  </si>
  <si>
    <t xml:space="preserve">Субвенции на осуществление первичного воинского учета на территориях, где отсутствуют военные комиссариаты  </t>
  </si>
  <si>
    <t>2 02 35930 13 0000 150</t>
  </si>
  <si>
    <t>Субвенции бюджетам городских поселений на государственную регистрацию актов гражданского состояния</t>
  </si>
  <si>
    <t>2 02 49999 13 0000 150</t>
  </si>
  <si>
    <t>Прочие межбюджетные трансферты, передаваемые бюджетам городских поселений</t>
  </si>
  <si>
    <t>2 03 05099 13 0000 150</t>
  </si>
  <si>
    <t>Прочие безвозмездные поступления в бюджеты городских поселений</t>
  </si>
  <si>
    <t>2 07 05020 13 0000 150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</si>
  <si>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</si>
  <si>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1 00 00000 00 0000 000</t>
  </si>
  <si>
    <t>Д О Х О Д Ы</t>
  </si>
  <si>
    <t>1 01 00000 00 0000 000</t>
  </si>
  <si>
    <t>Налоги на прибыль, доходы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</si>
  <si>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</si>
  <si>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</si>
  <si>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</si>
  <si>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</si>
  <si>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</si>
  <si>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1 06 04000 00 0000 110</t>
  </si>
  <si>
    <t>Транспортный налог</t>
  </si>
  <si>
    <t>1 06 06000 00 0000 110</t>
  </si>
  <si>
    <t>Земельный налог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</si>
  <si>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</si>
  <si>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</si>
  <si>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</si>
  <si>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</si>
  <si>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</si>
  <si>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113 02995 13 0000 130</t>
  </si>
  <si>
    <t>1 14 00000 00 0000 000</t>
  </si>
  <si>
    <t>Доходы от продажи материальных и нематериальных активов</t>
  </si>
  <si>
    <t>1 15 02051 10 0000 140</t>
  </si>
  <si>
    <t>Платежи, взимаемые организациями поселений за выполнение определенных функций</t>
  </si>
  <si>
    <t>2 00 00000 00 0000 000</t>
  </si>
  <si>
    <t>БЕЗВОЗМЕЗДНЫЕ 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</si>
  <si>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</si>
  <si>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</si>
  <si>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2 02 15000 00 0000 150</t>
  </si>
  <si>
    <t xml:space="preserve">Дотации бюджетам субъектов Российской Федерации и муниципальных образований </t>
  </si>
  <si>
    <t>2 02 15001 00 0000 150</t>
  </si>
  <si>
    <t>Дотации на выравнивание бюджетной обеспеченности</t>
  </si>
  <si>
    <t>2 02 02999 13 0000 151</t>
  </si>
  <si>
    <t>Прочие субсидии бюджетам городских поселений</t>
  </si>
  <si>
    <t>2 02 30000 00 0000 150</t>
  </si>
  <si>
    <t>Субвенции бюджетам субъектов Российской Федерации и муниципальных образований</t>
  </si>
  <si>
    <t>2 02 35930 00 0000 150</t>
  </si>
  <si>
    <t>Субвенции бюджетам на государственную регистрацию актов
 гражданского состояния</t>
  </si>
  <si>
    <t>2 02 03024 13 0000 151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</si>
  <si>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</si>
  <si>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Всего</t>
  </si>
  <si>
    <t>Вед</t>
  </si>
  <si>
    <t>Рз</t>
  </si>
  <si>
    <t>ПР</t>
  </si>
  <si>
    <t>Администрация городского поселения Пионерский</t>
  </si>
  <si>
    <t>650</t>
  </si>
  <si>
    <t xml:space="preserve">Общегосударственные вопросы 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</si>
  <si>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</si>
  <si>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</si>
  <si>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</si>
  <si>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 
</t>
  </si>
  <si>
    <t>0020000</t>
  </si>
  <si>
    <t>0020300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</si>
  <si>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</si>
  <si>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</si>
  <si>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</si>
  <si>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Центральный аппарат</t>
  </si>
  <si>
    <t>0020400</t>
  </si>
  <si>
    <t>2200204</t>
  </si>
  <si>
    <t>Обеспечение проведения выборов и референдумов</t>
  </si>
  <si>
    <t>07</t>
  </si>
  <si>
    <t xml:space="preserve">Проведение выборов главы муниципального образования </t>
  </si>
  <si>
    <t>0200003</t>
  </si>
  <si>
    <t>Резервные фонды</t>
  </si>
  <si>
    <t>11</t>
  </si>
  <si>
    <t>0700000</t>
  </si>
  <si>
    <t>Резервные фонды местных администраций</t>
  </si>
  <si>
    <t>0700500</t>
  </si>
  <si>
    <t>Условно-утвержденные расходы</t>
  </si>
  <si>
    <t>Другие общегосударственные вопросы</t>
  </si>
  <si>
    <t>13</t>
  </si>
  <si>
    <t>Реализация государственных функций, связанных с общегосударственным управлением</t>
  </si>
  <si>
    <t>Выполнение других обязательств государства</t>
  </si>
  <si>
    <t>Прочие выплаты по обязательствам государства</t>
  </si>
  <si>
    <t>0920305</t>
  </si>
  <si>
    <t>Иные выплаты персоналу, за исключением фонда оплаты труда</t>
  </si>
  <si>
    <t>Учреждения по обеспечению хозяйственного обслуживания</t>
  </si>
  <si>
    <t>Обеспечение деятельности подведомственных учреждений</t>
  </si>
  <si>
    <t>0939900</t>
  </si>
  <si>
    <t>Закупка товаров, работ услуг в сфере информационно-коммуникационных услуг</t>
  </si>
  <si>
    <t>830</t>
  </si>
  <si>
    <t>850</t>
  </si>
  <si>
    <t>Национальная оборона</t>
  </si>
  <si>
    <t>Мобилизационная и вневойсковая подготовка</t>
  </si>
  <si>
    <t>03</t>
  </si>
  <si>
    <t>Руководство и управление в сфере установленных функций</t>
  </si>
  <si>
    <t>0010000</t>
  </si>
  <si>
    <t>Осуществление первичного воинского учета на территориях, где отсутствуют военные комиссариаты</t>
  </si>
  <si>
    <t>0013600</t>
  </si>
  <si>
    <t>Осуществление первичного воинского учета на территориях, за счет средств местного бюджета</t>
  </si>
  <si>
    <t>НАЦИОНАЛЬНАЯ БЕЗОПАСНОСТЬ И ПРАВООХРАНИТЕЛЬНАЯ ДЕЯТЕЛЬНОСТЬ</t>
  </si>
  <si>
    <t>Органы юстиции</t>
  </si>
  <si>
    <t>Государственная регистрация актов гражданского состояния</t>
  </si>
  <si>
    <t>0013800</t>
  </si>
  <si>
    <t>Государственная регистрация актов гражданского состояния из бюджета автономного округа</t>
  </si>
  <si>
    <t>0013802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</si>
  <si>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</si>
  <si>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</si>
  <si>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14</t>
  </si>
  <si>
    <t>2180100</t>
  </si>
  <si>
    <t>810</t>
  </si>
  <si>
    <t>Целевые программы муниципальных образований</t>
  </si>
  <si>
    <t>7950000</t>
  </si>
  <si>
    <t>Целевая программа "Укрепление пожарной безопасности в г.п. Пионерский на 2012-2015гг</t>
  </si>
  <si>
    <t>7952800</t>
  </si>
  <si>
    <t>Обеспечение пожарной безопасности</t>
  </si>
  <si>
    <t>10</t>
  </si>
  <si>
    <t>Другие вопросы в области национальной безопасности и правоохранительной деятельности</t>
  </si>
  <si>
    <t xml:space="preserve">Региональные целевые программы </t>
  </si>
  <si>
    <t>5220000</t>
  </si>
  <si>
    <t>Программа "Профилактика правонарушений в Ханты-Мансийском автономном округе-Югре на 2011-2015 годы"</t>
  </si>
  <si>
    <t>5222500</t>
  </si>
  <si>
    <t>Подпрограмма "Профилактика правонарушений</t>
  </si>
  <si>
    <t>5222501</t>
  </si>
  <si>
    <t>Национальная экономика</t>
  </si>
  <si>
    <t>Общеэкономические вопросы</t>
  </si>
  <si>
    <t>Муниципальная программа "Управление муниципальным имуществом городского поселения Пионерский на 2017-2020 годы"</t>
  </si>
  <si>
    <t>Реализация мероприятий муниципальной программы "Защита населения и территорий от чрезвычайных ситуаций, обеспечение пожарной безопасности в городском поселении Пионерский на 2017-2020 годы"</t>
  </si>
  <si>
    <t>Муниципальная программа "Совершенствование и развитие улично-дорожной сети на территории городского поселения Пионерский на 2017-2020 годы"</t>
  </si>
  <si>
    <t>Основное мероприятие "Совершенствование и развитие улично-дорожной сети"</t>
  </si>
  <si>
    <t>Реализация мероприятий муниципальной программы "Совершенствование и развитие улично-дорожной сети на территории городского поселения Пионерский на 2017-2020 годы"</t>
  </si>
  <si>
    <t>Реализация мероприятий муниципальной программы "Модернизация и реформирование жилищно-коммунального комплекса городского поселения Пионерский на 2015-2019 годы"</t>
  </si>
  <si>
    <t>Муниципальная программа "Управление муниципальным имуществом городского поселения Пионерский на 2015-2019 годы" за счет средств округа</t>
  </si>
  <si>
    <t>Муниципальная программа "Формирование комфортной городской среды в городском поселении Пионерский на 2018-2022  годы"</t>
  </si>
  <si>
    <t>12001S5060</t>
  </si>
  <si>
    <t>Транспорт</t>
  </si>
  <si>
    <t>08</t>
  </si>
  <si>
    <t>Муниципальная программа "Совершенствование и развитие улично-дорожной сети на территории городского поселения Пионерский на 2015-2017 годы"</t>
  </si>
  <si>
    <t>Реализация мероприятий муниципальной программы "Защита населения и территорий от чрезвычайных ситуаций, обеспечение пожарной безопасности в городском поселении Пионерский на 2015-2018 годы"</t>
  </si>
  <si>
    <t>Реализация муниципальной программы "Благоустройство территории городского поселения Пионерский на 2015-2018 годы</t>
  </si>
  <si>
    <t>Сельское хозяйство и рыболовство</t>
  </si>
  <si>
    <t>05</t>
  </si>
  <si>
    <t>Дорожное хозяйство (дорожные фонды)</t>
  </si>
  <si>
    <t xml:space="preserve">Реализация мероприятий </t>
  </si>
  <si>
    <t>Связь и информатика</t>
  </si>
  <si>
    <t>Информационные технологии и связь</t>
  </si>
  <si>
    <t>Отдельные мероприятия в области информационно-коммуникационных технологий и связи</t>
  </si>
  <si>
    <t>3300200</t>
  </si>
  <si>
    <t>Программа «Повышение эффективности бюджетных расходов 
городского поселения Пионерский на период до 2014 года»</t>
  </si>
  <si>
    <t>7953700</t>
  </si>
  <si>
    <t>Другие вопросы в области национальной экономики</t>
  </si>
  <si>
    <t>Основное мероприятие "Энергосбережение и повышение энергетической эффективности"</t>
  </si>
  <si>
    <t>12</t>
  </si>
  <si>
    <t>Программа "Энергосбережение и повышение энергетической эффективности городского поселения Пионерский на 2011-2015 годы"</t>
  </si>
  <si>
    <t>Жилищно-коммунальное хозяйство</t>
  </si>
  <si>
    <t>Жилищное хозяйство</t>
  </si>
  <si>
    <t>Обеспечение мероприятий по капитальному ремонту многоквартирных домов и переселению граждан из аварийного жилищного фонда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</si>
  <si>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модернизация систем коммунальной инфраструктуры за счет средств, поступивших от государственной корпорации Фонд содействия реформированию жилищно-коммунального хозяйства</t>
  </si>
  <si>
    <t>Обеспечение мероприятий по капитальному ремонту многоквартирных домов за счет средств, поступивших от государственной корпорации - Фонд содействия реформированию жилищно-коммунального хозяйства</t>
  </si>
  <si>
    <t>0980101</t>
  </si>
  <si>
    <t>Субсидии юридическим лицам
(кроме государственных учреждений) и физическим лицам -
производителям товаров, работ, услуг</t>
  </si>
  <si>
    <t>Обеспечение мероприятий по переселению граждан из аварийного жилищного фонда за счет средств, поступивших от государственной корпорации - Фонд содействия реформированию жилищно-коммунального хозяйства</t>
  </si>
  <si>
    <t>Бюджетные инвестиции на приобретение объектов
недвижимого имущества</t>
  </si>
  <si>
    <t>Бюджетные инвестиции на приобретение объектов
недвижимого имущества казенным учреждениям</t>
  </si>
  <si>
    <t>441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</si>
  <si>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</si>
  <si>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Обеспечение мероприятий по капитальному ремонту многоквартирных домов за счет средств бюджетов</t>
  </si>
  <si>
    <t>0980201</t>
  </si>
  <si>
    <t>Обеспечение мероприятий по переселению граждан из аварийного жилищного фонда за счет средств бюджетов</t>
  </si>
  <si>
    <t>0980202</t>
  </si>
  <si>
    <t>Обеспечение дополнительных расходов по переселению граждан из аварийного жилищного фонда за счет средств бюджетов</t>
  </si>
  <si>
    <t>0980210</t>
  </si>
  <si>
    <t>Обеспечение мероприятий по проведению капитального ремонта многоквартирных домов за счет средств бюджета автономного округа и бюджетов муниципального образования</t>
  </si>
  <si>
    <t>1209601</t>
  </si>
  <si>
    <t>Субсидии юридическим лицам (кроме некоммерческих организаций), индивидуальным предпринимателям, физическим лицам</t>
  </si>
  <si>
    <t>Основное мероприятие "Переселение граждан из аварийного жилищного фонда"</t>
  </si>
  <si>
    <t>Обеспечение мероприятий по переселению граждан из аварийного жилищного фонда за счет средств, автономного округа</t>
  </si>
  <si>
    <t>Коммунальное хозяйство</t>
  </si>
  <si>
    <t>Реализация мероприятия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</si>
  <si>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автономного округа по социально-ориентированным тарифам и сжиженного газа по социально-ориентированным ценам, муниципальной программы "Комплексное развитие систем коммунальной инфраструктуры Советского района до 2020 года"</t>
  </si>
  <si>
    <t>2005516</t>
  </si>
  <si>
    <t>Благоустройство</t>
  </si>
  <si>
    <t>Региональные целевые программы</t>
  </si>
  <si>
    <t>5227000</t>
  </si>
  <si>
    <t>Программа "Наш дом" на 2011-2015 годы</t>
  </si>
  <si>
    <t>Субсидии некоммерческим организациям (за исключением государственных (муниципальных) учреждений) Реализация программы "Наш Дом" на 2011-2013гг</t>
  </si>
  <si>
    <t>Муниципальная программа "Развитие молодежной и семейной политики в городском поселении Пионерский на 2015-2017 годы"</t>
  </si>
  <si>
    <t>26001L5550</t>
  </si>
  <si>
    <t>Реализация муниципальной программы "Формирование комфортной городской среды в городском поселении Пионерский на 2018-2022  годы" за счет средств окружного и федерального бюджета</t>
  </si>
  <si>
    <t>Не программные расходы</t>
  </si>
  <si>
    <t>4000000</t>
  </si>
  <si>
    <t>Уличное освещение</t>
  </si>
  <si>
    <t>6000100</t>
  </si>
  <si>
    <t>4075604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</si>
  <si>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</si>
  <si>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6000200</t>
  </si>
  <si>
    <t>Прочая закупка товаров, работ и услуг для государственных (муниципальных) служб</t>
  </si>
  <si>
    <t>Озеленение</t>
  </si>
  <si>
    <t>6000300</t>
  </si>
  <si>
    <t>Организация и содержание мест захоронения</t>
  </si>
  <si>
    <t>6000400</t>
  </si>
  <si>
    <t>Прочие мероприятия по благоустройству городских и сельских поселений</t>
  </si>
  <si>
    <t>6000500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</si>
  <si>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</si>
  <si>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Муниципальные программы</t>
  </si>
  <si>
    <t>7950200</t>
  </si>
  <si>
    <t>Программа "Временная занятость несовершеннолетних граждан на территории городского поселения Пионерский на 2013г."</t>
  </si>
  <si>
    <t>7952400</t>
  </si>
  <si>
    <t>Программа "Формирование, управление и распоряжение муниципальной собственностью городского поселения Пионерский на 2013-2015г.г."</t>
  </si>
  <si>
    <t>2682150</t>
  </si>
  <si>
    <t>ОХРАНА ОКРУЖАЮЩЕЙ СРЕДЫ</t>
  </si>
  <si>
    <t>06</t>
  </si>
  <si>
    <t>Другие вопросы в области охраны окружающей среды</t>
  </si>
  <si>
    <t>Программа "Дети Советского района" на 2011-2014 годы"</t>
  </si>
  <si>
    <t xml:space="preserve">Организация отдыха и оздоровление детей </t>
  </si>
  <si>
    <t>7950103</t>
  </si>
  <si>
    <t>7953000</t>
  </si>
  <si>
    <t>Культура, кинематография</t>
  </si>
  <si>
    <t>Культура</t>
  </si>
  <si>
    <t xml:space="preserve">Учреждения культуры и мероприятия в сфере 
культуры и кинематографии
</t>
  </si>
  <si>
    <t>4400000</t>
  </si>
  <si>
    <t>Мероприятия в сфере культуры и кинематографии</t>
  </si>
  <si>
    <t>4400100</t>
  </si>
  <si>
    <t>4409900</t>
  </si>
  <si>
    <t>Целевая программа "Улучшение условий и охраны труда в Администрации городского поселения Пионерский и муниципальном бюджетном учреждении Культурно-спортивный комплекс "Импульс" г.п. Пионерский на 2013-2015 годы</t>
  </si>
  <si>
    <t>7951400</t>
  </si>
  <si>
    <t>Частичное обеспечение повышении оплаты труда работников муниципальных учреждений культуры в целях реализации Указа Президента российской Федерации от  07.05.2012 года №597 "О мероприятиях по реализации государственной социальной политики" за счет средств местного бюджета</t>
  </si>
  <si>
    <t>Здравоохранение</t>
  </si>
  <si>
    <t>Санитарно-эпидемиологическое благополучие</t>
  </si>
  <si>
    <t>Социальная политика</t>
  </si>
  <si>
    <t>Пенсионное обеспечение</t>
  </si>
  <si>
    <t>Пенсия за выслугу лет, дополнительное пенсионное обеспечение</t>
  </si>
  <si>
    <t>4910000</t>
  </si>
  <si>
    <t>Реализация мероприятий муниципальной программы "Развитие гражданского общества в городском поселении Пионерский на 2015-2017 годы"</t>
  </si>
  <si>
    <t>2402175</t>
  </si>
  <si>
    <t>Социальное обеспечение населения</t>
  </si>
  <si>
    <t>Социальная помощь</t>
  </si>
  <si>
    <t>5058600</t>
  </si>
  <si>
    <t xml:space="preserve">Социальные выплаты гражданам, кроме публичных
нормативных социальных выплат
</t>
  </si>
  <si>
    <t>320</t>
  </si>
  <si>
    <t xml:space="preserve">Пособия и компенсации гражданам и иные социальные
выплаты, кроме публичных нормативных обязательств
</t>
  </si>
  <si>
    <t>321</t>
  </si>
  <si>
    <t>Физическая культура и спорт</t>
  </si>
  <si>
    <t>Физическая культура</t>
  </si>
  <si>
    <t>Центры спортивной подготовки (сборные команды)</t>
  </si>
  <si>
    <t>4820000</t>
  </si>
  <si>
    <t>4829900</t>
  </si>
  <si>
    <t>Подпрограмма "Обеспечение комплексной безопасности и комфортных условий в муниципальных учреждениях физической культуры и спорта Советского района"</t>
  </si>
  <si>
    <t>7953300</t>
  </si>
  <si>
    <t>7953303</t>
  </si>
  <si>
    <t>5223500</t>
  </si>
  <si>
    <t>Массовый спорт</t>
  </si>
  <si>
    <t>Целевые муниципальные программы</t>
  </si>
  <si>
    <t>0602114</t>
  </si>
  <si>
    <t>Межбюджетные трансферты общего характера бюджетам бюджетной системы Российской Федерации</t>
  </si>
  <si>
    <t>00</t>
  </si>
  <si>
    <t>Прочие межбюджетные трансферты общего характера</t>
  </si>
  <si>
    <t>Муниципальная программа "Повышение эффективности управления муниципальными финансами городского поселения Пионерский на 2015-2017 годы"</t>
  </si>
  <si>
    <t>1700000</t>
  </si>
  <si>
    <t>Подпрограмма "Создание условий для эффективного и ответственного управления муниципальными финансами, повышения устойчивости местного бюджета городского поселения Пионерский на 2015-2017 годы" муниципальной программы "Повышение эффективности управления муниципальными финансами городского поселения Пионерский на 2015-2017 годы"</t>
  </si>
  <si>
    <t>1720000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</si>
  <si>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соглашениями, в рамках подпрограммы "Создание условий для эффективного и ответственного управления муниципальными финансами, повышения устойчивости местного бюджета городского поселения Пионерский на 2015-2017 годы" муниципальной программы "Повышение эффективности управления муниципальными финансами городского поселения Пионерский на 2015-2017 годы"</t>
  </si>
  <si>
    <t>1725690</t>
  </si>
  <si>
    <t>5210300</t>
  </si>
  <si>
    <t>изменения</t>
  </si>
  <si>
    <t>Функционирование Правительства
 Российской Федерации, высших органов исполнительной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</si>
  <si>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</si>
  <si>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Программа содействия занятости населения</t>
  </si>
  <si>
    <t>Образование</t>
  </si>
  <si>
    <t>Молодежная политика и оздоровление детей</t>
  </si>
  <si>
    <t xml:space="preserve">                                                                                                                                                     (тыс.рублей)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</si>
  <si>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Код</t>
  </si>
  <si>
    <t>Наименование видов источников финансирования дефицита бюджета</t>
  </si>
  <si>
    <t>Исполнено</t>
  </si>
  <si>
    <t xml:space="preserve"> 000 01 05 00 00 00 0000 000</t>
  </si>
  <si>
    <t>Изменение остатков средств на счетах по учёту средств бюджета</t>
  </si>
  <si>
    <t>000 01 05 02 01 13 0000 510</t>
  </si>
  <si>
    <t>Увеличение прочих остатков денежных средств бюджетов поселений</t>
  </si>
  <si>
    <t>000 01 05 02 01 13 0000 610</t>
  </si>
  <si>
    <t>Уменьшение прочих остатков денежных средств бюджетов поселений</t>
  </si>
  <si>
    <t>Наименование показателя</t>
  </si>
  <si>
    <t>Фактическая численность (чел.)</t>
  </si>
  <si>
    <t xml:space="preserve">Муниципальные служащие </t>
  </si>
  <si>
    <t>Работники муниципальных учреждений</t>
  </si>
  <si>
    <t>Денежное содержание (тыс. руб.)</t>
  </si>
  <si>
    <t xml:space="preserve">Исполнение </t>
  </si>
  <si>
    <t>1200120630</t>
  </si>
  <si>
    <t>1200120631</t>
  </si>
  <si>
    <t>Благоустройство общественной территории - Шахматное поле</t>
  </si>
  <si>
    <t>2500182757</t>
  </si>
  <si>
    <t>Благоустройство общественной территории - Приходите в наш двор</t>
  </si>
  <si>
    <t>2500182758</t>
  </si>
  <si>
    <t>25001S2757</t>
  </si>
  <si>
    <t>25001S2758</t>
  </si>
  <si>
    <t>260F299990</t>
  </si>
  <si>
    <t>Социально значимые расходы</t>
  </si>
  <si>
    <t>0500120631</t>
  </si>
  <si>
    <t>0600120630</t>
  </si>
  <si>
    <t>0600120631</t>
  </si>
  <si>
    <t>0600199990</t>
  </si>
  <si>
    <t>Исполнение</t>
  </si>
  <si>
    <t>Наименование кода поступлений в бюджет</t>
  </si>
  <si>
    <t>за счет субвенций бюджета автономного округа</t>
  </si>
  <si>
    <t xml:space="preserve">В том числе </t>
  </si>
  <si>
    <t>за счет субвенций из федерального бюджета</t>
  </si>
  <si>
    <t xml:space="preserve"> </t>
  </si>
  <si>
    <t>№ п/п</t>
  </si>
  <si>
    <t>Получатель</t>
  </si>
  <si>
    <t>Сумма (руб)</t>
  </si>
  <si>
    <t>Основание</t>
  </si>
  <si>
    <t>Цели</t>
  </si>
  <si>
    <t>Дата</t>
  </si>
  <si>
    <t>ИТОГО</t>
  </si>
  <si>
    <t>-</t>
  </si>
  <si>
    <t>Остаток резервного фонда на 01.01. 2023</t>
  </si>
  <si>
    <t>Отчет о расходовании средств резервного фонда</t>
  </si>
  <si>
    <t>Вид документа</t>
  </si>
  <si>
    <t xml:space="preserve">№ документа </t>
  </si>
  <si>
    <t>Доходы бюджета городского поселения Пионерский  за  2023 год</t>
  </si>
  <si>
    <t>Распределение бюджетных ассигнований по разделам и подразделам классификации расходов бюджета городского поселения Пионерский за 2023 год</t>
  </si>
  <si>
    <t xml:space="preserve">Распределение расходов бюджета городского поселения Пионерский по ведомственная структура расходов  бюджета городского поселения Пионерский за 2023 год </t>
  </si>
  <si>
    <t>Источники внутреннего финансирования дефицита бюджета городского поселения Пионерский за 2023 год</t>
  </si>
  <si>
    <t>Информация о численности муниципальных служащих органов местного самоуправления администрации городского поселения Пионерский, работников муниципальных учреждений с указанием фактических затрат  на их денежное содержание  за 2023 год</t>
  </si>
  <si>
    <t xml:space="preserve">Администрация городского поселения Пионерский  за 2023год 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</si>
  <si>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</si>
  <si>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</si>
  <si>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1 01 02130 01 0000 110</t>
  </si>
  <si>
    <t>1 01 02140 01 0000 110</t>
  </si>
  <si>
    <t>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</si>
  <si>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</si>
  <si>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2 18 60010 13 0000 150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</si>
  <si>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</si>
  <si>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18001S2390</t>
  </si>
  <si>
    <t>Реализация программ благоустройство территории</t>
  </si>
  <si>
    <t>260F2820200</t>
  </si>
  <si>
    <t>260F2S20200</t>
  </si>
  <si>
    <t>Приложение 1
к решению Совета депутатов
городского поселения Пионерский
от 11.04.2024 № 86</t>
  </si>
  <si>
    <t>Приложение 2
к решению Совета депутатов
городского поселения Пионерский
от 11.04.2024 № 86</t>
  </si>
  <si>
    <t>Приложение 3
к решению Совета депутатов
городского поселения Пионерский
от 11.04.2024 № 86</t>
  </si>
  <si>
    <t>Приложение 4
к решению Совета депутатов
городского поселения Пионерский
от 11.04.2024 № 86</t>
  </si>
  <si>
    <t>Приложение 5
к решению Совета депутатов
городского поселения Пионерский
от 11.04.2024 № 86</t>
  </si>
  <si>
    <t>Приложение 6
к решению Совета депутатов
городского поселения Пионерский
от 11.04.2024 №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</si>
</sst>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_р_."/>
    <numFmt numFmtId="165" formatCode="000"/>
    <numFmt numFmtId="166" formatCode="#,##0.00;[Red]\-#,##0.00;0.00"/>
    <numFmt numFmtId="167" formatCode="0000000"/>
    <numFmt numFmtId="168" formatCode="00"/>
    <numFmt numFmtId="169" formatCode="00\.00\.00"/>
    <numFmt numFmtId="170" formatCode="#,##0.000_р_."/>
    <numFmt numFmtId="171" formatCode="#,##0.0"/>
  </numFmts>
  <fonts count="2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10"/>
      <name val="Arial CYR"/>
      <family val="2"/>
      <charset val="204"/>
    </font>
    <font>
      <sz val="12"/>
      <color theme="1"/>
      <name val="Arial Unicode MS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4">
    <xf numFmtId="0" fontId="0" fillId="0" borderId="0"/>
    <xf numFmtId="0" fontId="7" fillId="0" borderId="0"/>
    <xf numFmtId="0" fontId="7" fillId="0" borderId="0" applyNumberFormat="0" applyFont="0" applyFill="0" applyBorder="0" applyAlignment="0" applyProtection="0">
      <alignment vertical="top"/>
    </xf>
    <xf numFmtId="0" fontId="21" fillId="0" borderId="0"/>
  </cellStyleXfs>
  <cellXfs count="219">
    <xf numFmtId="0" fontId="0" fillId="0" borderId="0" xfId="0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center"/>
    </xf>
    <xf numFmtId="0" fontId="6" fillId="0" borderId="0" xfId="0" applyFont="1"/>
    <xf numFmtId="49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0" fontId="7" fillId="0" borderId="0" xfId="0" applyFont="1"/>
    <xf numFmtId="0" fontId="3" fillId="0" borderId="1" xfId="0" applyFont="1" applyBorder="1"/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justify" vertical="top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165" fontId="4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Font="1" applyFill="1" applyBorder="1" applyAlignment="1">
      <alignment vertical="top" wrapText="1"/>
    </xf>
    <xf numFmtId="4" fontId="6" fillId="0" borderId="0" xfId="0" applyNumberFormat="1" applyFont="1"/>
    <xf numFmtId="0" fontId="4" fillId="0" borderId="1" xfId="0" applyFont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49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/>
    </xf>
    <xf numFmtId="164" fontId="0" fillId="0" borderId="0" xfId="0" applyNumberFormat="1"/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right" wrapText="1"/>
    </xf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Border="1"/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" fontId="0" fillId="0" borderId="0" xfId="0" applyNumberFormat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2" fontId="0" fillId="0" borderId="0" xfId="0" applyNumberFormat="1"/>
    <xf numFmtId="164" fontId="4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/>
    <xf numFmtId="164" fontId="4" fillId="0" borderId="0" xfId="0" applyNumberFormat="1" applyFont="1" applyFill="1" applyBorder="1" applyAlignment="1">
      <alignment horizontal="center"/>
    </xf>
    <xf numFmtId="4" fontId="0" fillId="0" borderId="0" xfId="0" applyNumberFormat="1" applyBorder="1"/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/>
    <xf numFmtId="0" fontId="4" fillId="0" borderId="0" xfId="0" applyFont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wrapText="1"/>
    </xf>
    <xf numFmtId="49" fontId="18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1" xfId="1" applyNumberFormat="1" applyFont="1" applyFill="1" applyBorder="1" applyAlignment="1" applyProtection="1">
      <alignment horizontal="center" vertical="center"/>
      <protection hidden="1"/>
    </xf>
    <xf numFmtId="165" fontId="4" fillId="2" borderId="1" xfId="1" applyNumberFormat="1" applyFont="1" applyFill="1" applyBorder="1" applyAlignment="1" applyProtection="1">
      <alignment horizontal="center" vertical="center"/>
      <protection hidden="1"/>
    </xf>
    <xf numFmtId="166" fontId="4" fillId="2" borderId="1" xfId="1" applyNumberFormat="1" applyFont="1" applyFill="1" applyBorder="1" applyAlignment="1" applyProtection="1">
      <alignment horizontal="left" vertical="center"/>
      <protection hidden="1"/>
    </xf>
    <xf numFmtId="169" fontId="8" fillId="2" borderId="1" xfId="1" applyNumberFormat="1" applyFont="1" applyFill="1" applyBorder="1" applyAlignment="1" applyProtection="1">
      <alignment vertical="center" wrapText="1"/>
      <protection hidden="1"/>
    </xf>
    <xf numFmtId="166" fontId="8" fillId="2" borderId="1" xfId="1" applyNumberFormat="1" applyFont="1" applyFill="1" applyBorder="1" applyAlignment="1" applyProtection="1">
      <alignment vertical="center"/>
      <protection hidden="1"/>
    </xf>
    <xf numFmtId="166" fontId="4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>
      <alignment horizontal="left" vertical="center" wrapText="1"/>
    </xf>
    <xf numFmtId="169" fontId="4" fillId="2" borderId="1" xfId="1" applyNumberFormat="1" applyFont="1" applyFill="1" applyBorder="1" applyAlignment="1" applyProtection="1">
      <alignment vertical="center" wrapText="1"/>
      <protection hidden="1"/>
    </xf>
    <xf numFmtId="166" fontId="4" fillId="2" borderId="1" xfId="1" applyNumberFormat="1" applyFont="1" applyFill="1" applyBorder="1" applyAlignment="1" applyProtection="1">
      <alignment vertical="center"/>
      <protection hidden="1"/>
    </xf>
    <xf numFmtId="0" fontId="5" fillId="2" borderId="1" xfId="0" applyFont="1" applyFill="1" applyBorder="1" applyAlignment="1">
      <alignment wrapText="1"/>
    </xf>
    <xf numFmtId="0" fontId="7" fillId="2" borderId="0" xfId="0" applyFont="1" applyFill="1"/>
    <xf numFmtId="0" fontId="4" fillId="2" borderId="1" xfId="2" applyNumberFormat="1" applyFont="1" applyFill="1" applyBorder="1" applyAlignment="1" applyProtection="1">
      <alignment horizontal="left" vertical="top" wrapText="1"/>
    </xf>
    <xf numFmtId="49" fontId="4" fillId="2" borderId="1" xfId="2" applyNumberFormat="1" applyFont="1" applyFill="1" applyBorder="1" applyAlignment="1" applyProtection="1">
      <alignment horizontal="center" vertical="top"/>
    </xf>
    <xf numFmtId="0" fontId="4" fillId="2" borderId="2" xfId="1" applyFont="1" applyFill="1" applyBorder="1" applyAlignment="1">
      <alignment wrapText="1"/>
    </xf>
    <xf numFmtId="4" fontId="7" fillId="2" borderId="0" xfId="0" applyNumberFormat="1" applyFont="1" applyFill="1"/>
    <xf numFmtId="0" fontId="4" fillId="2" borderId="1" xfId="0" applyFont="1" applyFill="1" applyBorder="1" applyAlignment="1">
      <alignment wrapText="1"/>
    </xf>
    <xf numFmtId="165" fontId="5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1" applyFont="1" applyFill="1" applyAlignment="1">
      <alignment wrapText="1"/>
    </xf>
    <xf numFmtId="49" fontId="3" fillId="2" borderId="1" xfId="2" applyNumberFormat="1" applyFont="1" applyFill="1" applyBorder="1" applyAlignment="1" applyProtection="1">
      <alignment vertical="top"/>
    </xf>
    <xf numFmtId="0" fontId="5" fillId="2" borderId="1" xfId="2" applyNumberFormat="1" applyFont="1" applyFill="1" applyBorder="1" applyAlignment="1" applyProtection="1">
      <alignment horizontal="left" vertical="top" wrapText="1"/>
    </xf>
    <xf numFmtId="165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1" fillId="2" borderId="1" xfId="2" applyNumberFormat="1" applyFont="1" applyFill="1" applyBorder="1" applyAlignment="1" applyProtection="1">
      <alignment horizontal="left" vertical="top"/>
    </xf>
    <xf numFmtId="49" fontId="11" fillId="2" borderId="1" xfId="2" applyNumberFormat="1" applyFont="1" applyFill="1" applyBorder="1" applyAlignment="1" applyProtection="1">
      <alignment vertical="top"/>
    </xf>
    <xf numFmtId="4" fontId="5" fillId="2" borderId="1" xfId="2" applyNumberFormat="1" applyFont="1" applyFill="1" applyBorder="1" applyAlignment="1" applyProtection="1">
      <alignment horizontal="center" vertical="top"/>
    </xf>
    <xf numFmtId="166" fontId="5" fillId="2" borderId="1" xfId="1" applyNumberFormat="1" applyFont="1" applyFill="1" applyBorder="1" applyAlignment="1" applyProtection="1">
      <alignment horizontal="left" vertical="center"/>
      <protection hidden="1"/>
    </xf>
    <xf numFmtId="49" fontId="3" fillId="2" borderId="1" xfId="2" applyNumberFormat="1" applyFont="1" applyFill="1" applyBorder="1" applyAlignment="1" applyProtection="1">
      <alignment horizontal="left" vertical="top"/>
    </xf>
    <xf numFmtId="4" fontId="4" fillId="2" borderId="1" xfId="2" applyNumberFormat="1" applyFont="1" applyFill="1" applyBorder="1" applyAlignment="1" applyProtection="1">
      <alignment horizontal="center" vertical="top"/>
    </xf>
    <xf numFmtId="49" fontId="4" fillId="2" borderId="1" xfId="2" applyNumberFormat="1" applyFont="1" applyFill="1" applyBorder="1" applyAlignment="1" applyProtection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8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5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1" xfId="1" applyNumberFormat="1" applyFont="1" applyFill="1" applyBorder="1" applyAlignment="1" applyProtection="1">
      <alignment horizontal="center" vertical="center"/>
      <protection hidden="1"/>
    </xf>
    <xf numFmtId="166" fontId="5" fillId="2" borderId="1" xfId="1" applyNumberFormat="1" applyFont="1" applyFill="1" applyBorder="1" applyAlignment="1" applyProtection="1">
      <alignment horizontal="center" vertical="center"/>
      <protection hidden="1"/>
    </xf>
    <xf numFmtId="169" fontId="9" fillId="2" borderId="1" xfId="1" applyNumberFormat="1" applyFont="1" applyFill="1" applyBorder="1" applyAlignment="1" applyProtection="1">
      <alignment vertical="center" wrapText="1"/>
      <protection hidden="1"/>
    </xf>
    <xf numFmtId="166" fontId="9" fillId="2" borderId="1" xfId="1" applyNumberFormat="1" applyFont="1" applyFill="1" applyBorder="1" applyAlignment="1" applyProtection="1">
      <alignment vertical="center"/>
      <protection hidden="1"/>
    </xf>
    <xf numFmtId="0" fontId="4" fillId="2" borderId="1" xfId="0" applyFont="1" applyFill="1" applyBorder="1"/>
    <xf numFmtId="169" fontId="5" fillId="2" borderId="1" xfId="1" applyNumberFormat="1" applyFont="1" applyFill="1" applyBorder="1" applyAlignment="1" applyProtection="1">
      <alignment vertical="center" wrapText="1"/>
      <protection hidden="1"/>
    </xf>
    <xf numFmtId="166" fontId="5" fillId="2" borderId="1" xfId="1" applyNumberFormat="1" applyFont="1" applyFill="1" applyBorder="1" applyAlignment="1" applyProtection="1">
      <alignment vertical="center"/>
      <protection hidden="1"/>
    </xf>
    <xf numFmtId="0" fontId="4" fillId="2" borderId="1" xfId="0" applyNumberFormat="1" applyFont="1" applyFill="1" applyBorder="1" applyAlignment="1">
      <alignment vertical="top" wrapText="1"/>
    </xf>
    <xf numFmtId="167" fontId="8" fillId="2" borderId="1" xfId="1" applyNumberFormat="1" applyFont="1" applyFill="1" applyBorder="1" applyAlignment="1" applyProtection="1">
      <alignment horizontal="center" vertical="center"/>
      <protection hidden="1"/>
    </xf>
    <xf numFmtId="0" fontId="6" fillId="2" borderId="0" xfId="0" applyFont="1" applyFill="1"/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0" fontId="17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/>
    <xf numFmtId="164" fontId="4" fillId="2" borderId="1" xfId="0" applyNumberFormat="1" applyFont="1" applyFill="1" applyBorder="1" applyAlignment="1">
      <alignment horizontal="left" vertical="center"/>
    </xf>
    <xf numFmtId="0" fontId="10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/>
    <xf numFmtId="4" fontId="5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4" fillId="0" borderId="1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7" fillId="3" borderId="0" xfId="0" applyFont="1" applyFill="1"/>
    <xf numFmtId="0" fontId="4" fillId="0" borderId="1" xfId="0" applyFont="1" applyBorder="1" applyAlignment="1">
      <alignment horizontal="left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3" borderId="0" xfId="0" applyFont="1" applyFill="1"/>
    <xf numFmtId="0" fontId="10" fillId="0" borderId="1" xfId="0" applyFont="1" applyBorder="1" applyAlignment="1">
      <alignment wrapText="1"/>
    </xf>
    <xf numFmtId="49" fontId="4" fillId="0" borderId="0" xfId="0" applyNumberFormat="1" applyFont="1" applyBorder="1"/>
    <xf numFmtId="4" fontId="4" fillId="0" borderId="0" xfId="0" applyNumberFormat="1" applyFont="1" applyBorder="1"/>
    <xf numFmtId="170" fontId="4" fillId="0" borderId="0" xfId="0" applyNumberFormat="1" applyFont="1" applyBorder="1" applyAlignment="1"/>
    <xf numFmtId="1" fontId="4" fillId="0" borderId="0" xfId="0" applyNumberFormat="1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11" fillId="0" borderId="1" xfId="3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4" fontId="3" fillId="0" borderId="1" xfId="3" applyNumberFormat="1" applyFont="1" applyBorder="1" applyAlignment="1">
      <alignment horizontal="center" vertical="center" wrapText="1"/>
    </xf>
    <xf numFmtId="0" fontId="21" fillId="0" borderId="0" xfId="3"/>
    <xf numFmtId="0" fontId="11" fillId="0" borderId="1" xfId="3" applyFont="1" applyBorder="1"/>
    <xf numFmtId="49" fontId="22" fillId="0" borderId="1" xfId="0" applyNumberFormat="1" applyFont="1" applyBorder="1" applyAlignment="1">
      <alignment horizontal="left" vertical="center" wrapText="1"/>
    </xf>
    <xf numFmtId="4" fontId="11" fillId="0" borderId="1" xfId="3" applyNumberFormat="1" applyFont="1" applyBorder="1" applyAlignment="1">
      <alignment horizontal="center" vertical="center"/>
    </xf>
    <xf numFmtId="0" fontId="23" fillId="0" borderId="0" xfId="3" applyFont="1"/>
    <xf numFmtId="0" fontId="0" fillId="0" borderId="0" xfId="0" applyAlignment="1">
      <alignment horizontal="right"/>
    </xf>
    <xf numFmtId="0" fontId="2" fillId="0" borderId="0" xfId="0" applyFont="1" applyAlignment="1">
      <alignment horizontal="justify"/>
    </xf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1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/>
    </xf>
    <xf numFmtId="0" fontId="4" fillId="0" borderId="0" xfId="0" applyFont="1" applyFill="1"/>
    <xf numFmtId="0" fontId="1" fillId="0" borderId="0" xfId="0" applyFont="1" applyAlignment="1">
      <alignment wrapText="1"/>
    </xf>
    <xf numFmtId="0" fontId="1" fillId="0" borderId="0" xfId="0" applyFont="1" applyFill="1" applyAlignment="1">
      <alignment horizontal="right"/>
    </xf>
    <xf numFmtId="0" fontId="24" fillId="0" borderId="0" xfId="0" applyFont="1" applyAlignment="1">
      <alignment vertical="center"/>
    </xf>
    <xf numFmtId="0" fontId="27" fillId="0" borderId="13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4" fontId="27" fillId="0" borderId="11" xfId="0" applyNumberFormat="1" applyFont="1" applyBorder="1" applyAlignment="1">
      <alignment horizontal="center" vertical="center" wrapText="1"/>
    </xf>
    <xf numFmtId="0" fontId="0" fillId="0" borderId="0" xfId="0" applyAlignment="1"/>
    <xf numFmtId="3" fontId="1" fillId="0" borderId="1" xfId="0" applyNumberFormat="1" applyFont="1" applyFill="1" applyBorder="1" applyAlignment="1">
      <alignment horizontal="center" vertical="center" wrapText="1"/>
    </xf>
    <xf numFmtId="171" fontId="1" fillId="0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justify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7" fillId="0" borderId="18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0" fontId="26" fillId="0" borderId="7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03.10 Приложение 10" xfId="3"/>
    <cellStyle name="Обычный_Лист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"/>
  <sheetViews>
    <sheetView tabSelected="1" workbookViewId="0">
      <selection activeCell="B8" sqref="B8"/>
    </sheetView>
  </sheetViews>
  <sheetFormatPr defaultRowHeight="15" x14ac:dyDescent="0.25"/>
  <cols>
    <col min="1" max="1" width="18.42578125" style="28" customWidth="1"/>
    <col min="2" max="2" width="80" style="28" customWidth="1"/>
    <col min="3" max="3" width="14.7109375" style="28" customWidth="1"/>
    <col min="4" max="4" width="15.42578125" customWidth="1"/>
    <col min="255" max="255" width="18.42578125" customWidth="1"/>
    <col min="256" max="256" width="80" customWidth="1"/>
    <col min="257" max="257" width="0" hidden="1" customWidth="1"/>
    <col min="258" max="258" width="14.7109375" customWidth="1"/>
    <col min="259" max="259" width="16.42578125" customWidth="1"/>
    <col min="260" max="260" width="15.42578125" customWidth="1"/>
    <col min="511" max="511" width="18.42578125" customWidth="1"/>
    <col min="512" max="512" width="80" customWidth="1"/>
    <col min="513" max="513" width="0" hidden="1" customWidth="1"/>
    <col min="514" max="514" width="14.7109375" customWidth="1"/>
    <col min="515" max="515" width="16.42578125" customWidth="1"/>
    <col min="516" max="516" width="15.42578125" customWidth="1"/>
    <col min="767" max="767" width="18.42578125" customWidth="1"/>
    <col min="768" max="768" width="80" customWidth="1"/>
    <col min="769" max="769" width="0" hidden="1" customWidth="1"/>
    <col min="770" max="770" width="14.7109375" customWidth="1"/>
    <col min="771" max="771" width="16.42578125" customWidth="1"/>
    <col min="772" max="772" width="15.42578125" customWidth="1"/>
    <col min="1023" max="1023" width="18.42578125" customWidth="1"/>
    <col min="1024" max="1024" width="80" customWidth="1"/>
    <col min="1025" max="1025" width="0" hidden="1" customWidth="1"/>
    <col min="1026" max="1026" width="14.7109375" customWidth="1"/>
    <col min="1027" max="1027" width="16.42578125" customWidth="1"/>
    <col min="1028" max="1028" width="15.42578125" customWidth="1"/>
    <col min="1279" max="1279" width="18.42578125" customWidth="1"/>
    <col min="1280" max="1280" width="80" customWidth="1"/>
    <col min="1281" max="1281" width="0" hidden="1" customWidth="1"/>
    <col min="1282" max="1282" width="14.7109375" customWidth="1"/>
    <col min="1283" max="1283" width="16.42578125" customWidth="1"/>
    <col min="1284" max="1284" width="15.42578125" customWidth="1"/>
    <col min="1535" max="1535" width="18.42578125" customWidth="1"/>
    <col min="1536" max="1536" width="80" customWidth="1"/>
    <col min="1537" max="1537" width="0" hidden="1" customWidth="1"/>
    <col min="1538" max="1538" width="14.7109375" customWidth="1"/>
    <col min="1539" max="1539" width="16.42578125" customWidth="1"/>
    <col min="1540" max="1540" width="15.42578125" customWidth="1"/>
    <col min="1791" max="1791" width="18.42578125" customWidth="1"/>
    <col min="1792" max="1792" width="80" customWidth="1"/>
    <col min="1793" max="1793" width="0" hidden="1" customWidth="1"/>
    <col min="1794" max="1794" width="14.7109375" customWidth="1"/>
    <col min="1795" max="1795" width="16.42578125" customWidth="1"/>
    <col min="1796" max="1796" width="15.42578125" customWidth="1"/>
    <col min="2047" max="2047" width="18.42578125" customWidth="1"/>
    <col min="2048" max="2048" width="80" customWidth="1"/>
    <col min="2049" max="2049" width="0" hidden="1" customWidth="1"/>
    <col min="2050" max="2050" width="14.7109375" customWidth="1"/>
    <col min="2051" max="2051" width="16.42578125" customWidth="1"/>
    <col min="2052" max="2052" width="15.42578125" customWidth="1"/>
    <col min="2303" max="2303" width="18.42578125" customWidth="1"/>
    <col min="2304" max="2304" width="80" customWidth="1"/>
    <col min="2305" max="2305" width="0" hidden="1" customWidth="1"/>
    <col min="2306" max="2306" width="14.7109375" customWidth="1"/>
    <col min="2307" max="2307" width="16.42578125" customWidth="1"/>
    <col min="2308" max="2308" width="15.42578125" customWidth="1"/>
    <col min="2559" max="2559" width="18.42578125" customWidth="1"/>
    <col min="2560" max="2560" width="80" customWidth="1"/>
    <col min="2561" max="2561" width="0" hidden="1" customWidth="1"/>
    <col min="2562" max="2562" width="14.7109375" customWidth="1"/>
    <col min="2563" max="2563" width="16.42578125" customWidth="1"/>
    <col min="2564" max="2564" width="15.42578125" customWidth="1"/>
    <col min="2815" max="2815" width="18.42578125" customWidth="1"/>
    <col min="2816" max="2816" width="80" customWidth="1"/>
    <col min="2817" max="2817" width="0" hidden="1" customWidth="1"/>
    <col min="2818" max="2818" width="14.7109375" customWidth="1"/>
    <col min="2819" max="2819" width="16.42578125" customWidth="1"/>
    <col min="2820" max="2820" width="15.42578125" customWidth="1"/>
    <col min="3071" max="3071" width="18.42578125" customWidth="1"/>
    <col min="3072" max="3072" width="80" customWidth="1"/>
    <col min="3073" max="3073" width="0" hidden="1" customWidth="1"/>
    <col min="3074" max="3074" width="14.7109375" customWidth="1"/>
    <col min="3075" max="3075" width="16.42578125" customWidth="1"/>
    <col min="3076" max="3076" width="15.42578125" customWidth="1"/>
    <col min="3327" max="3327" width="18.42578125" customWidth="1"/>
    <col min="3328" max="3328" width="80" customWidth="1"/>
    <col min="3329" max="3329" width="0" hidden="1" customWidth="1"/>
    <col min="3330" max="3330" width="14.7109375" customWidth="1"/>
    <col min="3331" max="3331" width="16.42578125" customWidth="1"/>
    <col min="3332" max="3332" width="15.42578125" customWidth="1"/>
    <col min="3583" max="3583" width="18.42578125" customWidth="1"/>
    <col min="3584" max="3584" width="80" customWidth="1"/>
    <col min="3585" max="3585" width="0" hidden="1" customWidth="1"/>
    <col min="3586" max="3586" width="14.7109375" customWidth="1"/>
    <col min="3587" max="3587" width="16.42578125" customWidth="1"/>
    <col min="3588" max="3588" width="15.42578125" customWidth="1"/>
    <col min="3839" max="3839" width="18.42578125" customWidth="1"/>
    <col min="3840" max="3840" width="80" customWidth="1"/>
    <col min="3841" max="3841" width="0" hidden="1" customWidth="1"/>
    <col min="3842" max="3842" width="14.7109375" customWidth="1"/>
    <col min="3843" max="3843" width="16.42578125" customWidth="1"/>
    <col min="3844" max="3844" width="15.42578125" customWidth="1"/>
    <col min="4095" max="4095" width="18.42578125" customWidth="1"/>
    <col min="4096" max="4096" width="80" customWidth="1"/>
    <col min="4097" max="4097" width="0" hidden="1" customWidth="1"/>
    <col min="4098" max="4098" width="14.7109375" customWidth="1"/>
    <col min="4099" max="4099" width="16.42578125" customWidth="1"/>
    <col min="4100" max="4100" width="15.42578125" customWidth="1"/>
    <col min="4351" max="4351" width="18.42578125" customWidth="1"/>
    <col min="4352" max="4352" width="80" customWidth="1"/>
    <col min="4353" max="4353" width="0" hidden="1" customWidth="1"/>
    <col min="4354" max="4354" width="14.7109375" customWidth="1"/>
    <col min="4355" max="4355" width="16.42578125" customWidth="1"/>
    <col min="4356" max="4356" width="15.42578125" customWidth="1"/>
    <col min="4607" max="4607" width="18.42578125" customWidth="1"/>
    <col min="4608" max="4608" width="80" customWidth="1"/>
    <col min="4609" max="4609" width="0" hidden="1" customWidth="1"/>
    <col min="4610" max="4610" width="14.7109375" customWidth="1"/>
    <col min="4611" max="4611" width="16.42578125" customWidth="1"/>
    <col min="4612" max="4612" width="15.42578125" customWidth="1"/>
    <col min="4863" max="4863" width="18.42578125" customWidth="1"/>
    <col min="4864" max="4864" width="80" customWidth="1"/>
    <col min="4865" max="4865" width="0" hidden="1" customWidth="1"/>
    <col min="4866" max="4866" width="14.7109375" customWidth="1"/>
    <col min="4867" max="4867" width="16.42578125" customWidth="1"/>
    <col min="4868" max="4868" width="15.42578125" customWidth="1"/>
    <col min="5119" max="5119" width="18.42578125" customWidth="1"/>
    <col min="5120" max="5120" width="80" customWidth="1"/>
    <col min="5121" max="5121" width="0" hidden="1" customWidth="1"/>
    <col min="5122" max="5122" width="14.7109375" customWidth="1"/>
    <col min="5123" max="5123" width="16.42578125" customWidth="1"/>
    <col min="5124" max="5124" width="15.42578125" customWidth="1"/>
    <col min="5375" max="5375" width="18.42578125" customWidth="1"/>
    <col min="5376" max="5376" width="80" customWidth="1"/>
    <col min="5377" max="5377" width="0" hidden="1" customWidth="1"/>
    <col min="5378" max="5378" width="14.7109375" customWidth="1"/>
    <col min="5379" max="5379" width="16.42578125" customWidth="1"/>
    <col min="5380" max="5380" width="15.42578125" customWidth="1"/>
    <col min="5631" max="5631" width="18.42578125" customWidth="1"/>
    <col min="5632" max="5632" width="80" customWidth="1"/>
    <col min="5633" max="5633" width="0" hidden="1" customWidth="1"/>
    <col min="5634" max="5634" width="14.7109375" customWidth="1"/>
    <col min="5635" max="5635" width="16.42578125" customWidth="1"/>
    <col min="5636" max="5636" width="15.42578125" customWidth="1"/>
    <col min="5887" max="5887" width="18.42578125" customWidth="1"/>
    <col min="5888" max="5888" width="80" customWidth="1"/>
    <col min="5889" max="5889" width="0" hidden="1" customWidth="1"/>
    <col min="5890" max="5890" width="14.7109375" customWidth="1"/>
    <col min="5891" max="5891" width="16.42578125" customWidth="1"/>
    <col min="5892" max="5892" width="15.42578125" customWidth="1"/>
    <col min="6143" max="6143" width="18.42578125" customWidth="1"/>
    <col min="6144" max="6144" width="80" customWidth="1"/>
    <col min="6145" max="6145" width="0" hidden="1" customWidth="1"/>
    <col min="6146" max="6146" width="14.7109375" customWidth="1"/>
    <col min="6147" max="6147" width="16.42578125" customWidth="1"/>
    <col min="6148" max="6148" width="15.42578125" customWidth="1"/>
    <col min="6399" max="6399" width="18.42578125" customWidth="1"/>
    <col min="6400" max="6400" width="80" customWidth="1"/>
    <col min="6401" max="6401" width="0" hidden="1" customWidth="1"/>
    <col min="6402" max="6402" width="14.7109375" customWidth="1"/>
    <col min="6403" max="6403" width="16.42578125" customWidth="1"/>
    <col min="6404" max="6404" width="15.42578125" customWidth="1"/>
    <col min="6655" max="6655" width="18.42578125" customWidth="1"/>
    <col min="6656" max="6656" width="80" customWidth="1"/>
    <col min="6657" max="6657" width="0" hidden="1" customWidth="1"/>
    <col min="6658" max="6658" width="14.7109375" customWidth="1"/>
    <col min="6659" max="6659" width="16.42578125" customWidth="1"/>
    <col min="6660" max="6660" width="15.42578125" customWidth="1"/>
    <col min="6911" max="6911" width="18.42578125" customWidth="1"/>
    <col min="6912" max="6912" width="80" customWidth="1"/>
    <col min="6913" max="6913" width="0" hidden="1" customWidth="1"/>
    <col min="6914" max="6914" width="14.7109375" customWidth="1"/>
    <col min="6915" max="6915" width="16.42578125" customWidth="1"/>
    <col min="6916" max="6916" width="15.42578125" customWidth="1"/>
    <col min="7167" max="7167" width="18.42578125" customWidth="1"/>
    <col min="7168" max="7168" width="80" customWidth="1"/>
    <col min="7169" max="7169" width="0" hidden="1" customWidth="1"/>
    <col min="7170" max="7170" width="14.7109375" customWidth="1"/>
    <col min="7171" max="7171" width="16.42578125" customWidth="1"/>
    <col min="7172" max="7172" width="15.42578125" customWidth="1"/>
    <col min="7423" max="7423" width="18.42578125" customWidth="1"/>
    <col min="7424" max="7424" width="80" customWidth="1"/>
    <col min="7425" max="7425" width="0" hidden="1" customWidth="1"/>
    <col min="7426" max="7426" width="14.7109375" customWidth="1"/>
    <col min="7427" max="7427" width="16.42578125" customWidth="1"/>
    <col min="7428" max="7428" width="15.42578125" customWidth="1"/>
    <col min="7679" max="7679" width="18.42578125" customWidth="1"/>
    <col min="7680" max="7680" width="80" customWidth="1"/>
    <col min="7681" max="7681" width="0" hidden="1" customWidth="1"/>
    <col min="7682" max="7682" width="14.7109375" customWidth="1"/>
    <col min="7683" max="7683" width="16.42578125" customWidth="1"/>
    <col min="7684" max="7684" width="15.42578125" customWidth="1"/>
    <col min="7935" max="7935" width="18.42578125" customWidth="1"/>
    <col min="7936" max="7936" width="80" customWidth="1"/>
    <col min="7937" max="7937" width="0" hidden="1" customWidth="1"/>
    <col min="7938" max="7938" width="14.7109375" customWidth="1"/>
    <col min="7939" max="7939" width="16.42578125" customWidth="1"/>
    <col min="7940" max="7940" width="15.42578125" customWidth="1"/>
    <col min="8191" max="8191" width="18.42578125" customWidth="1"/>
    <col min="8192" max="8192" width="80" customWidth="1"/>
    <col min="8193" max="8193" width="0" hidden="1" customWidth="1"/>
    <col min="8194" max="8194" width="14.7109375" customWidth="1"/>
    <col min="8195" max="8195" width="16.42578125" customWidth="1"/>
    <col min="8196" max="8196" width="15.42578125" customWidth="1"/>
    <col min="8447" max="8447" width="18.42578125" customWidth="1"/>
    <col min="8448" max="8448" width="80" customWidth="1"/>
    <col min="8449" max="8449" width="0" hidden="1" customWidth="1"/>
    <col min="8450" max="8450" width="14.7109375" customWidth="1"/>
    <col min="8451" max="8451" width="16.42578125" customWidth="1"/>
    <col min="8452" max="8452" width="15.42578125" customWidth="1"/>
    <col min="8703" max="8703" width="18.42578125" customWidth="1"/>
    <col min="8704" max="8704" width="80" customWidth="1"/>
    <col min="8705" max="8705" width="0" hidden="1" customWidth="1"/>
    <col min="8706" max="8706" width="14.7109375" customWidth="1"/>
    <col min="8707" max="8707" width="16.42578125" customWidth="1"/>
    <col min="8708" max="8708" width="15.42578125" customWidth="1"/>
    <col min="8959" max="8959" width="18.42578125" customWidth="1"/>
    <col min="8960" max="8960" width="80" customWidth="1"/>
    <col min="8961" max="8961" width="0" hidden="1" customWidth="1"/>
    <col min="8962" max="8962" width="14.7109375" customWidth="1"/>
    <col min="8963" max="8963" width="16.42578125" customWidth="1"/>
    <col min="8964" max="8964" width="15.42578125" customWidth="1"/>
    <col min="9215" max="9215" width="18.42578125" customWidth="1"/>
    <col min="9216" max="9216" width="80" customWidth="1"/>
    <col min="9217" max="9217" width="0" hidden="1" customWidth="1"/>
    <col min="9218" max="9218" width="14.7109375" customWidth="1"/>
    <col min="9219" max="9219" width="16.42578125" customWidth="1"/>
    <col min="9220" max="9220" width="15.42578125" customWidth="1"/>
    <col min="9471" max="9471" width="18.42578125" customWidth="1"/>
    <col min="9472" max="9472" width="80" customWidth="1"/>
    <col min="9473" max="9473" width="0" hidden="1" customWidth="1"/>
    <col min="9474" max="9474" width="14.7109375" customWidth="1"/>
    <col min="9475" max="9475" width="16.42578125" customWidth="1"/>
    <col min="9476" max="9476" width="15.42578125" customWidth="1"/>
    <col min="9727" max="9727" width="18.42578125" customWidth="1"/>
    <col min="9728" max="9728" width="80" customWidth="1"/>
    <col min="9729" max="9729" width="0" hidden="1" customWidth="1"/>
    <col min="9730" max="9730" width="14.7109375" customWidth="1"/>
    <col min="9731" max="9731" width="16.42578125" customWidth="1"/>
    <col min="9732" max="9732" width="15.42578125" customWidth="1"/>
    <col min="9983" max="9983" width="18.42578125" customWidth="1"/>
    <col min="9984" max="9984" width="80" customWidth="1"/>
    <col min="9985" max="9985" width="0" hidden="1" customWidth="1"/>
    <col min="9986" max="9986" width="14.7109375" customWidth="1"/>
    <col min="9987" max="9987" width="16.42578125" customWidth="1"/>
    <col min="9988" max="9988" width="15.42578125" customWidth="1"/>
    <col min="10239" max="10239" width="18.42578125" customWidth="1"/>
    <col min="10240" max="10240" width="80" customWidth="1"/>
    <col min="10241" max="10241" width="0" hidden="1" customWidth="1"/>
    <col min="10242" max="10242" width="14.7109375" customWidth="1"/>
    <col min="10243" max="10243" width="16.42578125" customWidth="1"/>
    <col min="10244" max="10244" width="15.42578125" customWidth="1"/>
    <col min="10495" max="10495" width="18.42578125" customWidth="1"/>
    <col min="10496" max="10496" width="80" customWidth="1"/>
    <col min="10497" max="10497" width="0" hidden="1" customWidth="1"/>
    <col min="10498" max="10498" width="14.7109375" customWidth="1"/>
    <col min="10499" max="10499" width="16.42578125" customWidth="1"/>
    <col min="10500" max="10500" width="15.42578125" customWidth="1"/>
    <col min="10751" max="10751" width="18.42578125" customWidth="1"/>
    <col min="10752" max="10752" width="80" customWidth="1"/>
    <col min="10753" max="10753" width="0" hidden="1" customWidth="1"/>
    <col min="10754" max="10754" width="14.7109375" customWidth="1"/>
    <col min="10755" max="10755" width="16.42578125" customWidth="1"/>
    <col min="10756" max="10756" width="15.42578125" customWidth="1"/>
    <col min="11007" max="11007" width="18.42578125" customWidth="1"/>
    <col min="11008" max="11008" width="80" customWidth="1"/>
    <col min="11009" max="11009" width="0" hidden="1" customWidth="1"/>
    <col min="11010" max="11010" width="14.7109375" customWidth="1"/>
    <col min="11011" max="11011" width="16.42578125" customWidth="1"/>
    <col min="11012" max="11012" width="15.42578125" customWidth="1"/>
    <col min="11263" max="11263" width="18.42578125" customWidth="1"/>
    <col min="11264" max="11264" width="80" customWidth="1"/>
    <col min="11265" max="11265" width="0" hidden="1" customWidth="1"/>
    <col min="11266" max="11266" width="14.7109375" customWidth="1"/>
    <col min="11267" max="11267" width="16.42578125" customWidth="1"/>
    <col min="11268" max="11268" width="15.42578125" customWidth="1"/>
    <col min="11519" max="11519" width="18.42578125" customWidth="1"/>
    <col min="11520" max="11520" width="80" customWidth="1"/>
    <col min="11521" max="11521" width="0" hidden="1" customWidth="1"/>
    <col min="11522" max="11522" width="14.7109375" customWidth="1"/>
    <col min="11523" max="11523" width="16.42578125" customWidth="1"/>
    <col min="11524" max="11524" width="15.42578125" customWidth="1"/>
    <col min="11775" max="11775" width="18.42578125" customWidth="1"/>
    <col min="11776" max="11776" width="80" customWidth="1"/>
    <col min="11777" max="11777" width="0" hidden="1" customWidth="1"/>
    <col min="11778" max="11778" width="14.7109375" customWidth="1"/>
    <col min="11779" max="11779" width="16.42578125" customWidth="1"/>
    <col min="11780" max="11780" width="15.42578125" customWidth="1"/>
    <col min="12031" max="12031" width="18.42578125" customWidth="1"/>
    <col min="12032" max="12032" width="80" customWidth="1"/>
    <col min="12033" max="12033" width="0" hidden="1" customWidth="1"/>
    <col min="12034" max="12034" width="14.7109375" customWidth="1"/>
    <col min="12035" max="12035" width="16.42578125" customWidth="1"/>
    <col min="12036" max="12036" width="15.42578125" customWidth="1"/>
    <col min="12287" max="12287" width="18.42578125" customWidth="1"/>
    <col min="12288" max="12288" width="80" customWidth="1"/>
    <col min="12289" max="12289" width="0" hidden="1" customWidth="1"/>
    <col min="12290" max="12290" width="14.7109375" customWidth="1"/>
    <col min="12291" max="12291" width="16.42578125" customWidth="1"/>
    <col min="12292" max="12292" width="15.42578125" customWidth="1"/>
    <col min="12543" max="12543" width="18.42578125" customWidth="1"/>
    <col min="12544" max="12544" width="80" customWidth="1"/>
    <col min="12545" max="12545" width="0" hidden="1" customWidth="1"/>
    <col min="12546" max="12546" width="14.7109375" customWidth="1"/>
    <col min="12547" max="12547" width="16.42578125" customWidth="1"/>
    <col min="12548" max="12548" width="15.42578125" customWidth="1"/>
    <col min="12799" max="12799" width="18.42578125" customWidth="1"/>
    <col min="12800" max="12800" width="80" customWidth="1"/>
    <col min="12801" max="12801" width="0" hidden="1" customWidth="1"/>
    <col min="12802" max="12802" width="14.7109375" customWidth="1"/>
    <col min="12803" max="12803" width="16.42578125" customWidth="1"/>
    <col min="12804" max="12804" width="15.42578125" customWidth="1"/>
    <col min="13055" max="13055" width="18.42578125" customWidth="1"/>
    <col min="13056" max="13056" width="80" customWidth="1"/>
    <col min="13057" max="13057" width="0" hidden="1" customWidth="1"/>
    <col min="13058" max="13058" width="14.7109375" customWidth="1"/>
    <col min="13059" max="13059" width="16.42578125" customWidth="1"/>
    <col min="13060" max="13060" width="15.42578125" customWidth="1"/>
    <col min="13311" max="13311" width="18.42578125" customWidth="1"/>
    <col min="13312" max="13312" width="80" customWidth="1"/>
    <col min="13313" max="13313" width="0" hidden="1" customWidth="1"/>
    <col min="13314" max="13314" width="14.7109375" customWidth="1"/>
    <col min="13315" max="13315" width="16.42578125" customWidth="1"/>
    <col min="13316" max="13316" width="15.42578125" customWidth="1"/>
    <col min="13567" max="13567" width="18.42578125" customWidth="1"/>
    <col min="13568" max="13568" width="80" customWidth="1"/>
    <col min="13569" max="13569" width="0" hidden="1" customWidth="1"/>
    <col min="13570" max="13570" width="14.7109375" customWidth="1"/>
    <col min="13571" max="13571" width="16.42578125" customWidth="1"/>
    <col min="13572" max="13572" width="15.42578125" customWidth="1"/>
    <col min="13823" max="13823" width="18.42578125" customWidth="1"/>
    <col min="13824" max="13824" width="80" customWidth="1"/>
    <col min="13825" max="13825" width="0" hidden="1" customWidth="1"/>
    <col min="13826" max="13826" width="14.7109375" customWidth="1"/>
    <col min="13827" max="13827" width="16.42578125" customWidth="1"/>
    <col min="13828" max="13828" width="15.42578125" customWidth="1"/>
    <col min="14079" max="14079" width="18.42578125" customWidth="1"/>
    <col min="14080" max="14080" width="80" customWidth="1"/>
    <col min="14081" max="14081" width="0" hidden="1" customWidth="1"/>
    <col min="14082" max="14082" width="14.7109375" customWidth="1"/>
    <col min="14083" max="14083" width="16.42578125" customWidth="1"/>
    <col min="14084" max="14084" width="15.42578125" customWidth="1"/>
    <col min="14335" max="14335" width="18.42578125" customWidth="1"/>
    <col min="14336" max="14336" width="80" customWidth="1"/>
    <col min="14337" max="14337" width="0" hidden="1" customWidth="1"/>
    <col min="14338" max="14338" width="14.7109375" customWidth="1"/>
    <col min="14339" max="14339" width="16.42578125" customWidth="1"/>
    <col min="14340" max="14340" width="15.42578125" customWidth="1"/>
    <col min="14591" max="14591" width="18.42578125" customWidth="1"/>
    <col min="14592" max="14592" width="80" customWidth="1"/>
    <col min="14593" max="14593" width="0" hidden="1" customWidth="1"/>
    <col min="14594" max="14594" width="14.7109375" customWidth="1"/>
    <col min="14595" max="14595" width="16.42578125" customWidth="1"/>
    <col min="14596" max="14596" width="15.42578125" customWidth="1"/>
    <col min="14847" max="14847" width="18.42578125" customWidth="1"/>
    <col min="14848" max="14848" width="80" customWidth="1"/>
    <col min="14849" max="14849" width="0" hidden="1" customWidth="1"/>
    <col min="14850" max="14850" width="14.7109375" customWidth="1"/>
    <col min="14851" max="14851" width="16.42578125" customWidth="1"/>
    <col min="14852" max="14852" width="15.42578125" customWidth="1"/>
    <col min="15103" max="15103" width="18.42578125" customWidth="1"/>
    <col min="15104" max="15104" width="80" customWidth="1"/>
    <col min="15105" max="15105" width="0" hidden="1" customWidth="1"/>
    <col min="15106" max="15106" width="14.7109375" customWidth="1"/>
    <col min="15107" max="15107" width="16.42578125" customWidth="1"/>
    <col min="15108" max="15108" width="15.42578125" customWidth="1"/>
    <col min="15359" max="15359" width="18.42578125" customWidth="1"/>
    <col min="15360" max="15360" width="80" customWidth="1"/>
    <col min="15361" max="15361" width="0" hidden="1" customWidth="1"/>
    <col min="15362" max="15362" width="14.7109375" customWidth="1"/>
    <col min="15363" max="15363" width="16.42578125" customWidth="1"/>
    <col min="15364" max="15364" width="15.42578125" customWidth="1"/>
    <col min="15615" max="15615" width="18.42578125" customWidth="1"/>
    <col min="15616" max="15616" width="80" customWidth="1"/>
    <col min="15617" max="15617" width="0" hidden="1" customWidth="1"/>
    <col min="15618" max="15618" width="14.7109375" customWidth="1"/>
    <col min="15619" max="15619" width="16.42578125" customWidth="1"/>
    <col min="15620" max="15620" width="15.42578125" customWidth="1"/>
    <col min="15871" max="15871" width="18.42578125" customWidth="1"/>
    <col min="15872" max="15872" width="80" customWidth="1"/>
    <col min="15873" max="15873" width="0" hidden="1" customWidth="1"/>
    <col min="15874" max="15874" width="14.7109375" customWidth="1"/>
    <col min="15875" max="15875" width="16.42578125" customWidth="1"/>
    <col min="15876" max="15876" width="15.42578125" customWidth="1"/>
    <col min="16127" max="16127" width="18.42578125" customWidth="1"/>
    <col min="16128" max="16128" width="80" customWidth="1"/>
    <col min="16129" max="16129" width="0" hidden="1" customWidth="1"/>
    <col min="16130" max="16130" width="14.7109375" customWidth="1"/>
    <col min="16131" max="16131" width="16.42578125" customWidth="1"/>
    <col min="16132" max="16132" width="15.42578125" customWidth="1"/>
  </cols>
  <sheetData>
    <row r="1" spans="1:4" ht="60.75" customHeight="1" x14ac:dyDescent="0.25">
      <c r="A1" s="190" t="s">
        <v>583</v>
      </c>
      <c r="B1" s="190"/>
      <c r="C1" s="190"/>
      <c r="D1" s="36"/>
    </row>
    <row r="2" spans="1:4" ht="39" customHeight="1" x14ac:dyDescent="0.25">
      <c r="A2" s="189" t="s">
        <v>565</v>
      </c>
      <c r="B2" s="189"/>
      <c r="C2" s="189"/>
      <c r="D2" s="37"/>
    </row>
    <row r="3" spans="1:4" ht="14.25" customHeight="1" x14ac:dyDescent="0.25">
      <c r="A3" s="191" t="s">
        <v>0</v>
      </c>
      <c r="B3" s="192"/>
      <c r="C3" s="192"/>
      <c r="D3" s="37"/>
    </row>
    <row r="4" spans="1:4" ht="52.5" customHeight="1" x14ac:dyDescent="0.25">
      <c r="A4" s="31" t="s">
        <v>194</v>
      </c>
      <c r="B4" s="34" t="s">
        <v>548</v>
      </c>
      <c r="C4" s="31" t="s">
        <v>532</v>
      </c>
      <c r="D4" s="39"/>
    </row>
    <row r="5" spans="1:4" ht="14.25" customHeight="1" x14ac:dyDescent="0.25">
      <c r="A5" s="40" t="s">
        <v>258</v>
      </c>
      <c r="B5" s="41" t="s">
        <v>259</v>
      </c>
      <c r="C5" s="26">
        <f>SUM(C6,C14,C23,C29,C25,C13,C32,C33,C34,C12,C28,C36,C35)</f>
        <v>26485844.43</v>
      </c>
    </row>
    <row r="6" spans="1:4" x14ac:dyDescent="0.25">
      <c r="A6" s="32" t="s">
        <v>260</v>
      </c>
      <c r="B6" s="2" t="s">
        <v>261</v>
      </c>
      <c r="C6" s="33">
        <f>C7+C9+C8+C10+C11</f>
        <v>10847947.24</v>
      </c>
    </row>
    <row r="7" spans="1:4" ht="41.45" customHeight="1" x14ac:dyDescent="0.25">
      <c r="A7" s="32" t="s">
        <v>199</v>
      </c>
      <c r="B7" s="8" t="s">
        <v>200</v>
      </c>
      <c r="C7" s="33">
        <v>10793305.34</v>
      </c>
    </row>
    <row r="8" spans="1:4" ht="62.25" customHeight="1" x14ac:dyDescent="0.25">
      <c r="A8" s="32" t="s">
        <v>571</v>
      </c>
      <c r="B8" s="8" t="s">
        <v>572</v>
      </c>
      <c r="C8" s="33">
        <v>-68.36</v>
      </c>
    </row>
    <row r="9" spans="1:4" ht="29.25" customHeight="1" x14ac:dyDescent="0.25">
      <c r="A9" s="32" t="s">
        <v>201</v>
      </c>
      <c r="B9" s="8" t="s">
        <v>262</v>
      </c>
      <c r="C9" s="33">
        <v>54239.07</v>
      </c>
    </row>
    <row r="10" spans="1:4" ht="29.25" customHeight="1" x14ac:dyDescent="0.25">
      <c r="A10" s="32" t="s">
        <v>573</v>
      </c>
      <c r="B10" s="8" t="s">
        <v>262</v>
      </c>
      <c r="C10" s="33">
        <v>471.1</v>
      </c>
    </row>
    <row r="11" spans="1:4" ht="29.25" customHeight="1" x14ac:dyDescent="0.25">
      <c r="A11" s="32" t="s">
        <v>574</v>
      </c>
      <c r="B11" s="8" t="s">
        <v>262</v>
      </c>
      <c r="C11" s="33">
        <v>0.09</v>
      </c>
    </row>
    <row r="12" spans="1:4" ht="30.75" customHeight="1" x14ac:dyDescent="0.25">
      <c r="A12" s="32" t="s">
        <v>195</v>
      </c>
      <c r="B12" s="8" t="s">
        <v>196</v>
      </c>
      <c r="C12" s="33">
        <f>3673537.29+19186.46+3796887.47-399955.13</f>
        <v>7089656.0900000008</v>
      </c>
    </row>
    <row r="13" spans="1:4" hidden="1" x14ac:dyDescent="0.25">
      <c r="A13" s="32" t="s">
        <v>202</v>
      </c>
      <c r="B13" s="8" t="s">
        <v>203</v>
      </c>
      <c r="C13" s="33"/>
    </row>
    <row r="14" spans="1:4" x14ac:dyDescent="0.25">
      <c r="A14" s="32" t="s">
        <v>263</v>
      </c>
      <c r="B14" s="2" t="s">
        <v>264</v>
      </c>
      <c r="C14" s="33">
        <f>SUM(C15,C20,C17)</f>
        <v>3890801.8899999997</v>
      </c>
    </row>
    <row r="15" spans="1:4" ht="15.75" customHeight="1" x14ac:dyDescent="0.25">
      <c r="A15" s="43" t="s">
        <v>265</v>
      </c>
      <c r="B15" s="44" t="s">
        <v>266</v>
      </c>
      <c r="C15" s="33">
        <f>C16</f>
        <v>1988971.94</v>
      </c>
    </row>
    <row r="16" spans="1:4" ht="28.5" customHeight="1" x14ac:dyDescent="0.25">
      <c r="A16" s="32" t="s">
        <v>204</v>
      </c>
      <c r="B16" s="8" t="s">
        <v>205</v>
      </c>
      <c r="C16" s="33">
        <v>1988971.94</v>
      </c>
    </row>
    <row r="17" spans="1:3" ht="15" customHeight="1" x14ac:dyDescent="0.25">
      <c r="A17" s="43" t="s">
        <v>267</v>
      </c>
      <c r="B17" s="44" t="s">
        <v>268</v>
      </c>
      <c r="C17" s="33">
        <f>SUM(C18,C19)</f>
        <v>143383.04999999999</v>
      </c>
    </row>
    <row r="18" spans="1:3" ht="18" customHeight="1" x14ac:dyDescent="0.25">
      <c r="A18" s="32" t="s">
        <v>206</v>
      </c>
      <c r="B18" s="8" t="s">
        <v>207</v>
      </c>
      <c r="C18" s="33">
        <v>22131.61</v>
      </c>
    </row>
    <row r="19" spans="1:3" ht="20.25" customHeight="1" x14ac:dyDescent="0.25">
      <c r="A19" s="32" t="s">
        <v>208</v>
      </c>
      <c r="B19" s="8" t="s">
        <v>209</v>
      </c>
      <c r="C19" s="33">
        <v>121251.44</v>
      </c>
    </row>
    <row r="20" spans="1:3" ht="15" customHeight="1" x14ac:dyDescent="0.25">
      <c r="A20" s="43" t="s">
        <v>269</v>
      </c>
      <c r="B20" s="44" t="s">
        <v>270</v>
      </c>
      <c r="C20" s="33">
        <f>SUM(C21,C22)</f>
        <v>1758446.9</v>
      </c>
    </row>
    <row r="21" spans="1:3" ht="27" customHeight="1" x14ac:dyDescent="0.25">
      <c r="A21" s="32" t="s">
        <v>210</v>
      </c>
      <c r="B21" s="8" t="s">
        <v>211</v>
      </c>
      <c r="C21" s="33">
        <v>886521.24</v>
      </c>
    </row>
    <row r="22" spans="1:3" ht="27" customHeight="1" x14ac:dyDescent="0.25">
      <c r="A22" s="32" t="s">
        <v>212</v>
      </c>
      <c r="B22" s="8" t="s">
        <v>213</v>
      </c>
      <c r="C22" s="33">
        <v>871925.66</v>
      </c>
    </row>
    <row r="23" spans="1:3" x14ac:dyDescent="0.25">
      <c r="A23" s="32" t="s">
        <v>271</v>
      </c>
      <c r="B23" s="8" t="s">
        <v>272</v>
      </c>
      <c r="C23" s="33">
        <f>SUM(C24)</f>
        <v>24880</v>
      </c>
    </row>
    <row r="24" spans="1:3" ht="39.75" customHeight="1" x14ac:dyDescent="0.25">
      <c r="A24" s="32" t="s">
        <v>218</v>
      </c>
      <c r="B24" s="8" t="s">
        <v>219</v>
      </c>
      <c r="C24" s="33">
        <v>24880</v>
      </c>
    </row>
    <row r="25" spans="1:3" ht="25.5" x14ac:dyDescent="0.25">
      <c r="A25" s="32" t="s">
        <v>273</v>
      </c>
      <c r="B25" s="8" t="s">
        <v>274</v>
      </c>
      <c r="C25" s="33">
        <f>SUM(C26,C27)</f>
        <v>4413517.32</v>
      </c>
    </row>
    <row r="26" spans="1:3" ht="40.5" customHeight="1" x14ac:dyDescent="0.25">
      <c r="A26" s="32" t="s">
        <v>220</v>
      </c>
      <c r="B26" s="15" t="s">
        <v>221</v>
      </c>
      <c r="C26" s="33">
        <v>1481424.12</v>
      </c>
    </row>
    <row r="27" spans="1:3" ht="41.25" customHeight="1" x14ac:dyDescent="0.25">
      <c r="A27" s="32" t="s">
        <v>222</v>
      </c>
      <c r="B27" s="15" t="s">
        <v>275</v>
      </c>
      <c r="C27" s="33">
        <v>2932093.2</v>
      </c>
    </row>
    <row r="28" spans="1:3" ht="15" hidden="1" customHeight="1" x14ac:dyDescent="0.25">
      <c r="A28" s="32" t="s">
        <v>276</v>
      </c>
      <c r="B28" s="15" t="s">
        <v>223</v>
      </c>
      <c r="C28" s="33"/>
    </row>
    <row r="29" spans="1:3" x14ac:dyDescent="0.25">
      <c r="A29" s="32" t="s">
        <v>277</v>
      </c>
      <c r="B29" s="8" t="s">
        <v>278</v>
      </c>
      <c r="C29" s="33">
        <f>SUM(C30:C31)</f>
        <v>185441.89</v>
      </c>
    </row>
    <row r="30" spans="1:3" ht="39.75" hidden="1" customHeight="1" x14ac:dyDescent="0.25">
      <c r="A30" s="32" t="s">
        <v>224</v>
      </c>
      <c r="B30" s="7" t="s">
        <v>225</v>
      </c>
      <c r="C30" s="33"/>
    </row>
    <row r="31" spans="1:3" ht="29.25" customHeight="1" x14ac:dyDescent="0.25">
      <c r="A31" s="32" t="s">
        <v>197</v>
      </c>
      <c r="B31" s="7" t="s">
        <v>198</v>
      </c>
      <c r="C31" s="33">
        <v>185441.89</v>
      </c>
    </row>
    <row r="32" spans="1:3" ht="28.5" hidden="1" customHeight="1" x14ac:dyDescent="0.25">
      <c r="A32" s="32" t="s">
        <v>279</v>
      </c>
      <c r="B32" s="8" t="s">
        <v>280</v>
      </c>
      <c r="C32" s="33"/>
    </row>
    <row r="33" spans="1:4" ht="39.75" hidden="1" customHeight="1" x14ac:dyDescent="0.25">
      <c r="A33" s="32" t="s">
        <v>214</v>
      </c>
      <c r="B33" s="8" t="s">
        <v>215</v>
      </c>
      <c r="C33" s="33"/>
    </row>
    <row r="34" spans="1:4" ht="41.25" customHeight="1" x14ac:dyDescent="0.25">
      <c r="A34" s="32" t="s">
        <v>216</v>
      </c>
      <c r="B34" s="8" t="s">
        <v>217</v>
      </c>
      <c r="C34" s="33">
        <v>13600</v>
      </c>
    </row>
    <row r="35" spans="1:4" ht="51" x14ac:dyDescent="0.25">
      <c r="A35" s="32" t="s">
        <v>575</v>
      </c>
      <c r="B35" s="8" t="s">
        <v>576</v>
      </c>
      <c r="C35" s="33">
        <v>20000</v>
      </c>
    </row>
    <row r="36" spans="1:4" ht="33" hidden="1" customHeight="1" x14ac:dyDescent="0.25">
      <c r="A36" s="32" t="s">
        <v>226</v>
      </c>
      <c r="B36" s="8" t="s">
        <v>227</v>
      </c>
      <c r="C36" s="33"/>
    </row>
    <row r="37" spans="1:4" ht="18" customHeight="1" x14ac:dyDescent="0.25">
      <c r="A37" s="30" t="s">
        <v>281</v>
      </c>
      <c r="B37" s="45" t="s">
        <v>282</v>
      </c>
      <c r="C37" s="26">
        <f>SUM(C38,C58,C60,C59)</f>
        <v>70436804.299999997</v>
      </c>
    </row>
    <row r="38" spans="1:4" ht="16.5" customHeight="1" x14ac:dyDescent="0.25">
      <c r="A38" s="32" t="s">
        <v>283</v>
      </c>
      <c r="B38" s="8" t="s">
        <v>284</v>
      </c>
      <c r="C38" s="33">
        <f>C39+C51+C57</f>
        <v>70203793.859999999</v>
      </c>
    </row>
    <row r="39" spans="1:4" ht="15.75" customHeight="1" x14ac:dyDescent="0.25">
      <c r="A39" s="32" t="s">
        <v>285</v>
      </c>
      <c r="B39" s="19" t="s">
        <v>286</v>
      </c>
      <c r="C39" s="6">
        <f>SUM(C40,C42)</f>
        <v>22907231</v>
      </c>
    </row>
    <row r="40" spans="1:4" x14ac:dyDescent="0.25">
      <c r="A40" s="32" t="s">
        <v>287</v>
      </c>
      <c r="B40" s="8" t="s">
        <v>288</v>
      </c>
      <c r="C40" s="33">
        <f>SUM(C41)</f>
        <v>22907231</v>
      </c>
    </row>
    <row r="41" spans="1:4" ht="15.75" customHeight="1" x14ac:dyDescent="0.25">
      <c r="A41" s="32" t="s">
        <v>228</v>
      </c>
      <c r="B41" s="8" t="s">
        <v>229</v>
      </c>
      <c r="C41" s="47">
        <v>22907231</v>
      </c>
      <c r="D41" s="27"/>
    </row>
    <row r="42" spans="1:4" hidden="1" x14ac:dyDescent="0.25">
      <c r="A42" s="32" t="s">
        <v>230</v>
      </c>
      <c r="B42" s="8" t="s">
        <v>231</v>
      </c>
      <c r="C42" s="47"/>
      <c r="D42" s="27"/>
    </row>
    <row r="43" spans="1:4" ht="42" hidden="1" customHeight="1" x14ac:dyDescent="0.25">
      <c r="A43" s="2" t="s">
        <v>232</v>
      </c>
      <c r="B43" s="8" t="s">
        <v>233</v>
      </c>
      <c r="C43" s="14"/>
      <c r="D43" s="27"/>
    </row>
    <row r="44" spans="1:4" ht="25.5" hidden="1" customHeight="1" x14ac:dyDescent="0.25">
      <c r="A44" s="2" t="s">
        <v>234</v>
      </c>
      <c r="B44" s="8" t="s">
        <v>235</v>
      </c>
      <c r="C44" s="14"/>
      <c r="D44" s="27"/>
    </row>
    <row r="45" spans="1:4" ht="38.25" hidden="1" x14ac:dyDescent="0.25">
      <c r="A45" s="32" t="s">
        <v>236</v>
      </c>
      <c r="B45" s="8" t="s">
        <v>237</v>
      </c>
      <c r="C45" s="47"/>
      <c r="D45" s="27"/>
    </row>
    <row r="46" spans="1:4" ht="38.25" hidden="1" x14ac:dyDescent="0.25">
      <c r="A46" s="32" t="s">
        <v>238</v>
      </c>
      <c r="B46" s="8" t="s">
        <v>239</v>
      </c>
      <c r="C46" s="47"/>
      <c r="D46" s="27"/>
    </row>
    <row r="47" spans="1:4" ht="25.5" hidden="1" x14ac:dyDescent="0.25">
      <c r="A47" s="32" t="s">
        <v>240</v>
      </c>
      <c r="B47" s="8" t="s">
        <v>241</v>
      </c>
      <c r="C47" s="47"/>
      <c r="D47" s="27"/>
    </row>
    <row r="48" spans="1:4" ht="25.5" hidden="1" x14ac:dyDescent="0.25">
      <c r="A48" s="32" t="s">
        <v>242</v>
      </c>
      <c r="B48" s="8" t="s">
        <v>243</v>
      </c>
      <c r="C48" s="47"/>
      <c r="D48" s="27"/>
    </row>
    <row r="49" spans="1:4" hidden="1" x14ac:dyDescent="0.25">
      <c r="A49" s="32" t="s">
        <v>244</v>
      </c>
      <c r="B49" s="8" t="s">
        <v>245</v>
      </c>
      <c r="C49" s="47"/>
      <c r="D49" s="27"/>
    </row>
    <row r="50" spans="1:4" hidden="1" x14ac:dyDescent="0.25">
      <c r="A50" s="32" t="s">
        <v>289</v>
      </c>
      <c r="B50" s="8" t="s">
        <v>290</v>
      </c>
      <c r="C50" s="47"/>
      <c r="D50" s="27"/>
    </row>
    <row r="51" spans="1:4" ht="18.75" customHeight="1" x14ac:dyDescent="0.25">
      <c r="A51" s="32" t="s">
        <v>291</v>
      </c>
      <c r="B51" s="8" t="s">
        <v>292</v>
      </c>
      <c r="C51" s="47">
        <f>C53+C55+C56+C52</f>
        <v>818432.43</v>
      </c>
      <c r="D51" s="27"/>
    </row>
    <row r="52" spans="1:4" ht="27.75" customHeight="1" x14ac:dyDescent="0.25">
      <c r="A52" s="32" t="s">
        <v>246</v>
      </c>
      <c r="B52" s="8" t="s">
        <v>247</v>
      </c>
      <c r="C52" s="47">
        <v>43258.27</v>
      </c>
      <c r="D52" s="27"/>
    </row>
    <row r="53" spans="1:4" ht="25.5" x14ac:dyDescent="0.25">
      <c r="A53" s="32" t="s">
        <v>293</v>
      </c>
      <c r="B53" s="8" t="s">
        <v>294</v>
      </c>
      <c r="C53" s="47">
        <f>SUM(C54)</f>
        <v>180474.16</v>
      </c>
      <c r="D53" s="27"/>
    </row>
    <row r="54" spans="1:4" ht="26.25" customHeight="1" x14ac:dyDescent="0.25">
      <c r="A54" s="32" t="s">
        <v>250</v>
      </c>
      <c r="B54" s="8" t="s">
        <v>251</v>
      </c>
      <c r="C54" s="47">
        <v>180474.16</v>
      </c>
      <c r="D54" s="27"/>
    </row>
    <row r="55" spans="1:4" ht="25.5" x14ac:dyDescent="0.25">
      <c r="A55" s="32" t="s">
        <v>248</v>
      </c>
      <c r="B55" s="8" t="s">
        <v>249</v>
      </c>
      <c r="C55" s="47">
        <v>594700</v>
      </c>
      <c r="D55" s="27"/>
    </row>
    <row r="56" spans="1:4" ht="27" hidden="1" customHeight="1" x14ac:dyDescent="0.25">
      <c r="A56" s="35" t="s">
        <v>295</v>
      </c>
      <c r="B56" s="8" t="s">
        <v>296</v>
      </c>
      <c r="C56" s="47"/>
      <c r="D56" s="27"/>
    </row>
    <row r="57" spans="1:4" ht="15" customHeight="1" x14ac:dyDescent="0.25">
      <c r="A57" s="32" t="s">
        <v>252</v>
      </c>
      <c r="B57" s="8" t="s">
        <v>253</v>
      </c>
      <c r="C57" s="33">
        <v>46478130.43</v>
      </c>
      <c r="D57" s="27"/>
    </row>
    <row r="58" spans="1:4" ht="23.25" customHeight="1" x14ac:dyDescent="0.25">
      <c r="A58" s="32" t="s">
        <v>254</v>
      </c>
      <c r="B58" s="8" t="s">
        <v>255</v>
      </c>
      <c r="C58" s="33">
        <v>233000</v>
      </c>
      <c r="D58" s="27"/>
    </row>
    <row r="59" spans="1:4" ht="28.5" hidden="1" customHeight="1" x14ac:dyDescent="0.25">
      <c r="A59" s="32" t="s">
        <v>256</v>
      </c>
      <c r="B59" s="8" t="s">
        <v>257</v>
      </c>
      <c r="C59" s="33"/>
      <c r="D59" s="27"/>
    </row>
    <row r="60" spans="1:4" ht="47.25" customHeight="1" x14ac:dyDescent="0.25">
      <c r="A60" s="32" t="s">
        <v>577</v>
      </c>
      <c r="B60" s="8" t="s">
        <v>578</v>
      </c>
      <c r="C60" s="33">
        <v>10.44</v>
      </c>
      <c r="D60" s="27"/>
    </row>
    <row r="61" spans="1:4" ht="15" customHeight="1" x14ac:dyDescent="0.25">
      <c r="A61" s="35"/>
      <c r="B61" s="48" t="s">
        <v>297</v>
      </c>
      <c r="C61" s="26">
        <f>C5+C37</f>
        <v>96922648.729999989</v>
      </c>
    </row>
    <row r="62" spans="1:4" x14ac:dyDescent="0.25">
      <c r="A62" s="49"/>
      <c r="B62" s="50"/>
      <c r="C62" s="51"/>
      <c r="D62" s="52"/>
    </row>
    <row r="63" spans="1:4" x14ac:dyDescent="0.25">
      <c r="A63" s="53"/>
      <c r="B63" s="50"/>
      <c r="C63" s="54"/>
      <c r="D63" s="39"/>
    </row>
    <row r="64" spans="1:4" x14ac:dyDescent="0.25">
      <c r="A64" s="53"/>
      <c r="B64" s="50"/>
      <c r="C64" s="50"/>
      <c r="D64" s="52"/>
    </row>
    <row r="65" spans="1:1" x14ac:dyDescent="0.25">
      <c r="A65" s="55"/>
    </row>
    <row r="66" spans="1:1" x14ac:dyDescent="0.25">
      <c r="A66" s="55"/>
    </row>
    <row r="67" spans="1:1" x14ac:dyDescent="0.25">
      <c r="A67" s="55"/>
    </row>
    <row r="68" spans="1:1" x14ac:dyDescent="0.25">
      <c r="A68" s="55"/>
    </row>
    <row r="69" spans="1:1" x14ac:dyDescent="0.25">
      <c r="A69" s="55"/>
    </row>
    <row r="70" spans="1:1" x14ac:dyDescent="0.25">
      <c r="A70" s="55"/>
    </row>
    <row r="71" spans="1:1" x14ac:dyDescent="0.25">
      <c r="A71" s="55"/>
    </row>
    <row r="72" spans="1:1" x14ac:dyDescent="0.25">
      <c r="A72" s="55"/>
    </row>
    <row r="73" spans="1:1" x14ac:dyDescent="0.25">
      <c r="A73" s="55"/>
    </row>
    <row r="74" spans="1:1" x14ac:dyDescent="0.25">
      <c r="A74" s="55"/>
    </row>
    <row r="75" spans="1:1" x14ac:dyDescent="0.25">
      <c r="A75" s="55"/>
    </row>
    <row r="76" spans="1:1" x14ac:dyDescent="0.25">
      <c r="A76" s="55"/>
    </row>
    <row r="77" spans="1:1" x14ac:dyDescent="0.25">
      <c r="A77" s="55"/>
    </row>
    <row r="78" spans="1:1" x14ac:dyDescent="0.25">
      <c r="A78" s="55"/>
    </row>
    <row r="79" spans="1:1" x14ac:dyDescent="0.25">
      <c r="A79" s="55"/>
    </row>
    <row r="80" spans="1:1" x14ac:dyDescent="0.25">
      <c r="A80" s="55"/>
    </row>
    <row r="81" spans="1:1" x14ac:dyDescent="0.25">
      <c r="A81" s="55"/>
    </row>
    <row r="82" spans="1:1" x14ac:dyDescent="0.25">
      <c r="A82" s="55"/>
    </row>
  </sheetData>
  <mergeCells count="3">
    <mergeCell ref="A2:C2"/>
    <mergeCell ref="A1:C1"/>
    <mergeCell ref="A3:C3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workbookViewId="0">
      <selection sqref="A1:E1"/>
    </sheetView>
  </sheetViews>
  <sheetFormatPr defaultRowHeight="15" x14ac:dyDescent="0.25"/>
  <cols>
    <col min="1" max="1" width="49.28515625" style="28" customWidth="1"/>
    <col min="2" max="2" width="6.7109375" style="28" customWidth="1"/>
    <col min="3" max="3" width="6.140625" style="28" customWidth="1"/>
    <col min="4" max="4" width="14.140625" style="28" hidden="1" customWidth="1"/>
    <col min="5" max="5" width="14.7109375" style="28" customWidth="1"/>
    <col min="6" max="6" width="12.5703125" customWidth="1"/>
    <col min="7" max="7" width="19.7109375" customWidth="1"/>
    <col min="257" max="257" width="49.28515625" customWidth="1"/>
    <col min="258" max="258" width="6.7109375" customWidth="1"/>
    <col min="259" max="259" width="6.140625" customWidth="1"/>
    <col min="260" max="260" width="0" hidden="1" customWidth="1"/>
    <col min="261" max="261" width="14.7109375" customWidth="1"/>
    <col min="262" max="262" width="12.5703125" customWidth="1"/>
    <col min="263" max="263" width="19.7109375" customWidth="1"/>
    <col min="513" max="513" width="49.28515625" customWidth="1"/>
    <col min="514" max="514" width="6.7109375" customWidth="1"/>
    <col min="515" max="515" width="6.140625" customWidth="1"/>
    <col min="516" max="516" width="0" hidden="1" customWidth="1"/>
    <col min="517" max="517" width="14.7109375" customWidth="1"/>
    <col min="518" max="518" width="12.5703125" customWidth="1"/>
    <col min="519" max="519" width="19.7109375" customWidth="1"/>
    <col min="769" max="769" width="49.28515625" customWidth="1"/>
    <col min="770" max="770" width="6.7109375" customWidth="1"/>
    <col min="771" max="771" width="6.140625" customWidth="1"/>
    <col min="772" max="772" width="0" hidden="1" customWidth="1"/>
    <col min="773" max="773" width="14.7109375" customWidth="1"/>
    <col min="774" max="774" width="12.5703125" customWidth="1"/>
    <col min="775" max="775" width="19.7109375" customWidth="1"/>
    <col min="1025" max="1025" width="49.28515625" customWidth="1"/>
    <col min="1026" max="1026" width="6.7109375" customWidth="1"/>
    <col min="1027" max="1027" width="6.140625" customWidth="1"/>
    <col min="1028" max="1028" width="0" hidden="1" customWidth="1"/>
    <col min="1029" max="1029" width="14.7109375" customWidth="1"/>
    <col min="1030" max="1030" width="12.5703125" customWidth="1"/>
    <col min="1031" max="1031" width="19.7109375" customWidth="1"/>
    <col min="1281" max="1281" width="49.28515625" customWidth="1"/>
    <col min="1282" max="1282" width="6.7109375" customWidth="1"/>
    <col min="1283" max="1283" width="6.140625" customWidth="1"/>
    <col min="1284" max="1284" width="0" hidden="1" customWidth="1"/>
    <col min="1285" max="1285" width="14.7109375" customWidth="1"/>
    <col min="1286" max="1286" width="12.5703125" customWidth="1"/>
    <col min="1287" max="1287" width="19.7109375" customWidth="1"/>
    <col min="1537" max="1537" width="49.28515625" customWidth="1"/>
    <col min="1538" max="1538" width="6.7109375" customWidth="1"/>
    <col min="1539" max="1539" width="6.140625" customWidth="1"/>
    <col min="1540" max="1540" width="0" hidden="1" customWidth="1"/>
    <col min="1541" max="1541" width="14.7109375" customWidth="1"/>
    <col min="1542" max="1542" width="12.5703125" customWidth="1"/>
    <col min="1543" max="1543" width="19.7109375" customWidth="1"/>
    <col min="1793" max="1793" width="49.28515625" customWidth="1"/>
    <col min="1794" max="1794" width="6.7109375" customWidth="1"/>
    <col min="1795" max="1795" width="6.140625" customWidth="1"/>
    <col min="1796" max="1796" width="0" hidden="1" customWidth="1"/>
    <col min="1797" max="1797" width="14.7109375" customWidth="1"/>
    <col min="1798" max="1798" width="12.5703125" customWidth="1"/>
    <col min="1799" max="1799" width="19.7109375" customWidth="1"/>
    <col min="2049" max="2049" width="49.28515625" customWidth="1"/>
    <col min="2050" max="2050" width="6.7109375" customWidth="1"/>
    <col min="2051" max="2051" width="6.140625" customWidth="1"/>
    <col min="2052" max="2052" width="0" hidden="1" customWidth="1"/>
    <col min="2053" max="2053" width="14.7109375" customWidth="1"/>
    <col min="2054" max="2054" width="12.5703125" customWidth="1"/>
    <col min="2055" max="2055" width="19.7109375" customWidth="1"/>
    <col min="2305" max="2305" width="49.28515625" customWidth="1"/>
    <col min="2306" max="2306" width="6.7109375" customWidth="1"/>
    <col min="2307" max="2307" width="6.140625" customWidth="1"/>
    <col min="2308" max="2308" width="0" hidden="1" customWidth="1"/>
    <col min="2309" max="2309" width="14.7109375" customWidth="1"/>
    <col min="2310" max="2310" width="12.5703125" customWidth="1"/>
    <col min="2311" max="2311" width="19.7109375" customWidth="1"/>
    <col min="2561" max="2561" width="49.28515625" customWidth="1"/>
    <col min="2562" max="2562" width="6.7109375" customWidth="1"/>
    <col min="2563" max="2563" width="6.140625" customWidth="1"/>
    <col min="2564" max="2564" width="0" hidden="1" customWidth="1"/>
    <col min="2565" max="2565" width="14.7109375" customWidth="1"/>
    <col min="2566" max="2566" width="12.5703125" customWidth="1"/>
    <col min="2567" max="2567" width="19.7109375" customWidth="1"/>
    <col min="2817" max="2817" width="49.28515625" customWidth="1"/>
    <col min="2818" max="2818" width="6.7109375" customWidth="1"/>
    <col min="2819" max="2819" width="6.140625" customWidth="1"/>
    <col min="2820" max="2820" width="0" hidden="1" customWidth="1"/>
    <col min="2821" max="2821" width="14.7109375" customWidth="1"/>
    <col min="2822" max="2822" width="12.5703125" customWidth="1"/>
    <col min="2823" max="2823" width="19.7109375" customWidth="1"/>
    <col min="3073" max="3073" width="49.28515625" customWidth="1"/>
    <col min="3074" max="3074" width="6.7109375" customWidth="1"/>
    <col min="3075" max="3075" width="6.140625" customWidth="1"/>
    <col min="3076" max="3076" width="0" hidden="1" customWidth="1"/>
    <col min="3077" max="3077" width="14.7109375" customWidth="1"/>
    <col min="3078" max="3078" width="12.5703125" customWidth="1"/>
    <col min="3079" max="3079" width="19.7109375" customWidth="1"/>
    <col min="3329" max="3329" width="49.28515625" customWidth="1"/>
    <col min="3330" max="3330" width="6.7109375" customWidth="1"/>
    <col min="3331" max="3331" width="6.140625" customWidth="1"/>
    <col min="3332" max="3332" width="0" hidden="1" customWidth="1"/>
    <col min="3333" max="3333" width="14.7109375" customWidth="1"/>
    <col min="3334" max="3334" width="12.5703125" customWidth="1"/>
    <col min="3335" max="3335" width="19.7109375" customWidth="1"/>
    <col min="3585" max="3585" width="49.28515625" customWidth="1"/>
    <col min="3586" max="3586" width="6.7109375" customWidth="1"/>
    <col min="3587" max="3587" width="6.140625" customWidth="1"/>
    <col min="3588" max="3588" width="0" hidden="1" customWidth="1"/>
    <col min="3589" max="3589" width="14.7109375" customWidth="1"/>
    <col min="3590" max="3590" width="12.5703125" customWidth="1"/>
    <col min="3591" max="3591" width="19.7109375" customWidth="1"/>
    <col min="3841" max="3841" width="49.28515625" customWidth="1"/>
    <col min="3842" max="3842" width="6.7109375" customWidth="1"/>
    <col min="3843" max="3843" width="6.140625" customWidth="1"/>
    <col min="3844" max="3844" width="0" hidden="1" customWidth="1"/>
    <col min="3845" max="3845" width="14.7109375" customWidth="1"/>
    <col min="3846" max="3846" width="12.5703125" customWidth="1"/>
    <col min="3847" max="3847" width="19.7109375" customWidth="1"/>
    <col min="4097" max="4097" width="49.28515625" customWidth="1"/>
    <col min="4098" max="4098" width="6.7109375" customWidth="1"/>
    <col min="4099" max="4099" width="6.140625" customWidth="1"/>
    <col min="4100" max="4100" width="0" hidden="1" customWidth="1"/>
    <col min="4101" max="4101" width="14.7109375" customWidth="1"/>
    <col min="4102" max="4102" width="12.5703125" customWidth="1"/>
    <col min="4103" max="4103" width="19.7109375" customWidth="1"/>
    <col min="4353" max="4353" width="49.28515625" customWidth="1"/>
    <col min="4354" max="4354" width="6.7109375" customWidth="1"/>
    <col min="4355" max="4355" width="6.140625" customWidth="1"/>
    <col min="4356" max="4356" width="0" hidden="1" customWidth="1"/>
    <col min="4357" max="4357" width="14.7109375" customWidth="1"/>
    <col min="4358" max="4358" width="12.5703125" customWidth="1"/>
    <col min="4359" max="4359" width="19.7109375" customWidth="1"/>
    <col min="4609" max="4609" width="49.28515625" customWidth="1"/>
    <col min="4610" max="4610" width="6.7109375" customWidth="1"/>
    <col min="4611" max="4611" width="6.140625" customWidth="1"/>
    <col min="4612" max="4612" width="0" hidden="1" customWidth="1"/>
    <col min="4613" max="4613" width="14.7109375" customWidth="1"/>
    <col min="4614" max="4614" width="12.5703125" customWidth="1"/>
    <col min="4615" max="4615" width="19.7109375" customWidth="1"/>
    <col min="4865" max="4865" width="49.28515625" customWidth="1"/>
    <col min="4866" max="4866" width="6.7109375" customWidth="1"/>
    <col min="4867" max="4867" width="6.140625" customWidth="1"/>
    <col min="4868" max="4868" width="0" hidden="1" customWidth="1"/>
    <col min="4869" max="4869" width="14.7109375" customWidth="1"/>
    <col min="4870" max="4870" width="12.5703125" customWidth="1"/>
    <col min="4871" max="4871" width="19.7109375" customWidth="1"/>
    <col min="5121" max="5121" width="49.28515625" customWidth="1"/>
    <col min="5122" max="5122" width="6.7109375" customWidth="1"/>
    <col min="5123" max="5123" width="6.140625" customWidth="1"/>
    <col min="5124" max="5124" width="0" hidden="1" customWidth="1"/>
    <col min="5125" max="5125" width="14.7109375" customWidth="1"/>
    <col min="5126" max="5126" width="12.5703125" customWidth="1"/>
    <col min="5127" max="5127" width="19.7109375" customWidth="1"/>
    <col min="5377" max="5377" width="49.28515625" customWidth="1"/>
    <col min="5378" max="5378" width="6.7109375" customWidth="1"/>
    <col min="5379" max="5379" width="6.140625" customWidth="1"/>
    <col min="5380" max="5380" width="0" hidden="1" customWidth="1"/>
    <col min="5381" max="5381" width="14.7109375" customWidth="1"/>
    <col min="5382" max="5382" width="12.5703125" customWidth="1"/>
    <col min="5383" max="5383" width="19.7109375" customWidth="1"/>
    <col min="5633" max="5633" width="49.28515625" customWidth="1"/>
    <col min="5634" max="5634" width="6.7109375" customWidth="1"/>
    <col min="5635" max="5635" width="6.140625" customWidth="1"/>
    <col min="5636" max="5636" width="0" hidden="1" customWidth="1"/>
    <col min="5637" max="5637" width="14.7109375" customWidth="1"/>
    <col min="5638" max="5638" width="12.5703125" customWidth="1"/>
    <col min="5639" max="5639" width="19.7109375" customWidth="1"/>
    <col min="5889" max="5889" width="49.28515625" customWidth="1"/>
    <col min="5890" max="5890" width="6.7109375" customWidth="1"/>
    <col min="5891" max="5891" width="6.140625" customWidth="1"/>
    <col min="5892" max="5892" width="0" hidden="1" customWidth="1"/>
    <col min="5893" max="5893" width="14.7109375" customWidth="1"/>
    <col min="5894" max="5894" width="12.5703125" customWidth="1"/>
    <col min="5895" max="5895" width="19.7109375" customWidth="1"/>
    <col min="6145" max="6145" width="49.28515625" customWidth="1"/>
    <col min="6146" max="6146" width="6.7109375" customWidth="1"/>
    <col min="6147" max="6147" width="6.140625" customWidth="1"/>
    <col min="6148" max="6148" width="0" hidden="1" customWidth="1"/>
    <col min="6149" max="6149" width="14.7109375" customWidth="1"/>
    <col min="6150" max="6150" width="12.5703125" customWidth="1"/>
    <col min="6151" max="6151" width="19.7109375" customWidth="1"/>
    <col min="6401" max="6401" width="49.28515625" customWidth="1"/>
    <col min="6402" max="6402" width="6.7109375" customWidth="1"/>
    <col min="6403" max="6403" width="6.140625" customWidth="1"/>
    <col min="6404" max="6404" width="0" hidden="1" customWidth="1"/>
    <col min="6405" max="6405" width="14.7109375" customWidth="1"/>
    <col min="6406" max="6406" width="12.5703125" customWidth="1"/>
    <col min="6407" max="6407" width="19.7109375" customWidth="1"/>
    <col min="6657" max="6657" width="49.28515625" customWidth="1"/>
    <col min="6658" max="6658" width="6.7109375" customWidth="1"/>
    <col min="6659" max="6659" width="6.140625" customWidth="1"/>
    <col min="6660" max="6660" width="0" hidden="1" customWidth="1"/>
    <col min="6661" max="6661" width="14.7109375" customWidth="1"/>
    <col min="6662" max="6662" width="12.5703125" customWidth="1"/>
    <col min="6663" max="6663" width="19.7109375" customWidth="1"/>
    <col min="6913" max="6913" width="49.28515625" customWidth="1"/>
    <col min="6914" max="6914" width="6.7109375" customWidth="1"/>
    <col min="6915" max="6915" width="6.140625" customWidth="1"/>
    <col min="6916" max="6916" width="0" hidden="1" customWidth="1"/>
    <col min="6917" max="6917" width="14.7109375" customWidth="1"/>
    <col min="6918" max="6918" width="12.5703125" customWidth="1"/>
    <col min="6919" max="6919" width="19.7109375" customWidth="1"/>
    <col min="7169" max="7169" width="49.28515625" customWidth="1"/>
    <col min="7170" max="7170" width="6.7109375" customWidth="1"/>
    <col min="7171" max="7171" width="6.140625" customWidth="1"/>
    <col min="7172" max="7172" width="0" hidden="1" customWidth="1"/>
    <col min="7173" max="7173" width="14.7109375" customWidth="1"/>
    <col min="7174" max="7174" width="12.5703125" customWidth="1"/>
    <col min="7175" max="7175" width="19.7109375" customWidth="1"/>
    <col min="7425" max="7425" width="49.28515625" customWidth="1"/>
    <col min="7426" max="7426" width="6.7109375" customWidth="1"/>
    <col min="7427" max="7427" width="6.140625" customWidth="1"/>
    <col min="7428" max="7428" width="0" hidden="1" customWidth="1"/>
    <col min="7429" max="7429" width="14.7109375" customWidth="1"/>
    <col min="7430" max="7430" width="12.5703125" customWidth="1"/>
    <col min="7431" max="7431" width="19.7109375" customWidth="1"/>
    <col min="7681" max="7681" width="49.28515625" customWidth="1"/>
    <col min="7682" max="7682" width="6.7109375" customWidth="1"/>
    <col min="7683" max="7683" width="6.140625" customWidth="1"/>
    <col min="7684" max="7684" width="0" hidden="1" customWidth="1"/>
    <col min="7685" max="7685" width="14.7109375" customWidth="1"/>
    <col min="7686" max="7686" width="12.5703125" customWidth="1"/>
    <col min="7687" max="7687" width="19.7109375" customWidth="1"/>
    <col min="7937" max="7937" width="49.28515625" customWidth="1"/>
    <col min="7938" max="7938" width="6.7109375" customWidth="1"/>
    <col min="7939" max="7939" width="6.140625" customWidth="1"/>
    <col min="7940" max="7940" width="0" hidden="1" customWidth="1"/>
    <col min="7941" max="7941" width="14.7109375" customWidth="1"/>
    <col min="7942" max="7942" width="12.5703125" customWidth="1"/>
    <col min="7943" max="7943" width="19.7109375" customWidth="1"/>
    <col min="8193" max="8193" width="49.28515625" customWidth="1"/>
    <col min="8194" max="8194" width="6.7109375" customWidth="1"/>
    <col min="8195" max="8195" width="6.140625" customWidth="1"/>
    <col min="8196" max="8196" width="0" hidden="1" customWidth="1"/>
    <col min="8197" max="8197" width="14.7109375" customWidth="1"/>
    <col min="8198" max="8198" width="12.5703125" customWidth="1"/>
    <col min="8199" max="8199" width="19.7109375" customWidth="1"/>
    <col min="8449" max="8449" width="49.28515625" customWidth="1"/>
    <col min="8450" max="8450" width="6.7109375" customWidth="1"/>
    <col min="8451" max="8451" width="6.140625" customWidth="1"/>
    <col min="8452" max="8452" width="0" hidden="1" customWidth="1"/>
    <col min="8453" max="8453" width="14.7109375" customWidth="1"/>
    <col min="8454" max="8454" width="12.5703125" customWidth="1"/>
    <col min="8455" max="8455" width="19.7109375" customWidth="1"/>
    <col min="8705" max="8705" width="49.28515625" customWidth="1"/>
    <col min="8706" max="8706" width="6.7109375" customWidth="1"/>
    <col min="8707" max="8707" width="6.140625" customWidth="1"/>
    <col min="8708" max="8708" width="0" hidden="1" customWidth="1"/>
    <col min="8709" max="8709" width="14.7109375" customWidth="1"/>
    <col min="8710" max="8710" width="12.5703125" customWidth="1"/>
    <col min="8711" max="8711" width="19.7109375" customWidth="1"/>
    <col min="8961" max="8961" width="49.28515625" customWidth="1"/>
    <col min="8962" max="8962" width="6.7109375" customWidth="1"/>
    <col min="8963" max="8963" width="6.140625" customWidth="1"/>
    <col min="8964" max="8964" width="0" hidden="1" customWidth="1"/>
    <col min="8965" max="8965" width="14.7109375" customWidth="1"/>
    <col min="8966" max="8966" width="12.5703125" customWidth="1"/>
    <col min="8967" max="8967" width="19.7109375" customWidth="1"/>
    <col min="9217" max="9217" width="49.28515625" customWidth="1"/>
    <col min="9218" max="9218" width="6.7109375" customWidth="1"/>
    <col min="9219" max="9219" width="6.140625" customWidth="1"/>
    <col min="9220" max="9220" width="0" hidden="1" customWidth="1"/>
    <col min="9221" max="9221" width="14.7109375" customWidth="1"/>
    <col min="9222" max="9222" width="12.5703125" customWidth="1"/>
    <col min="9223" max="9223" width="19.7109375" customWidth="1"/>
    <col min="9473" max="9473" width="49.28515625" customWidth="1"/>
    <col min="9474" max="9474" width="6.7109375" customWidth="1"/>
    <col min="9475" max="9475" width="6.140625" customWidth="1"/>
    <col min="9476" max="9476" width="0" hidden="1" customWidth="1"/>
    <col min="9477" max="9477" width="14.7109375" customWidth="1"/>
    <col min="9478" max="9478" width="12.5703125" customWidth="1"/>
    <col min="9479" max="9479" width="19.7109375" customWidth="1"/>
    <col min="9729" max="9729" width="49.28515625" customWidth="1"/>
    <col min="9730" max="9730" width="6.7109375" customWidth="1"/>
    <col min="9731" max="9731" width="6.140625" customWidth="1"/>
    <col min="9732" max="9732" width="0" hidden="1" customWidth="1"/>
    <col min="9733" max="9733" width="14.7109375" customWidth="1"/>
    <col min="9734" max="9734" width="12.5703125" customWidth="1"/>
    <col min="9735" max="9735" width="19.7109375" customWidth="1"/>
    <col min="9985" max="9985" width="49.28515625" customWidth="1"/>
    <col min="9986" max="9986" width="6.7109375" customWidth="1"/>
    <col min="9987" max="9987" width="6.140625" customWidth="1"/>
    <col min="9988" max="9988" width="0" hidden="1" customWidth="1"/>
    <col min="9989" max="9989" width="14.7109375" customWidth="1"/>
    <col min="9990" max="9990" width="12.5703125" customWidth="1"/>
    <col min="9991" max="9991" width="19.7109375" customWidth="1"/>
    <col min="10241" max="10241" width="49.28515625" customWidth="1"/>
    <col min="10242" max="10242" width="6.7109375" customWidth="1"/>
    <col min="10243" max="10243" width="6.140625" customWidth="1"/>
    <col min="10244" max="10244" width="0" hidden="1" customWidth="1"/>
    <col min="10245" max="10245" width="14.7109375" customWidth="1"/>
    <col min="10246" max="10246" width="12.5703125" customWidth="1"/>
    <col min="10247" max="10247" width="19.7109375" customWidth="1"/>
    <col min="10497" max="10497" width="49.28515625" customWidth="1"/>
    <col min="10498" max="10498" width="6.7109375" customWidth="1"/>
    <col min="10499" max="10499" width="6.140625" customWidth="1"/>
    <col min="10500" max="10500" width="0" hidden="1" customWidth="1"/>
    <col min="10501" max="10501" width="14.7109375" customWidth="1"/>
    <col min="10502" max="10502" width="12.5703125" customWidth="1"/>
    <col min="10503" max="10503" width="19.7109375" customWidth="1"/>
    <col min="10753" max="10753" width="49.28515625" customWidth="1"/>
    <col min="10754" max="10754" width="6.7109375" customWidth="1"/>
    <col min="10755" max="10755" width="6.140625" customWidth="1"/>
    <col min="10756" max="10756" width="0" hidden="1" customWidth="1"/>
    <col min="10757" max="10757" width="14.7109375" customWidth="1"/>
    <col min="10758" max="10758" width="12.5703125" customWidth="1"/>
    <col min="10759" max="10759" width="19.7109375" customWidth="1"/>
    <col min="11009" max="11009" width="49.28515625" customWidth="1"/>
    <col min="11010" max="11010" width="6.7109375" customWidth="1"/>
    <col min="11011" max="11011" width="6.140625" customWidth="1"/>
    <col min="11012" max="11012" width="0" hidden="1" customWidth="1"/>
    <col min="11013" max="11013" width="14.7109375" customWidth="1"/>
    <col min="11014" max="11014" width="12.5703125" customWidth="1"/>
    <col min="11015" max="11015" width="19.7109375" customWidth="1"/>
    <col min="11265" max="11265" width="49.28515625" customWidth="1"/>
    <col min="11266" max="11266" width="6.7109375" customWidth="1"/>
    <col min="11267" max="11267" width="6.140625" customWidth="1"/>
    <col min="11268" max="11268" width="0" hidden="1" customWidth="1"/>
    <col min="11269" max="11269" width="14.7109375" customWidth="1"/>
    <col min="11270" max="11270" width="12.5703125" customWidth="1"/>
    <col min="11271" max="11271" width="19.7109375" customWidth="1"/>
    <col min="11521" max="11521" width="49.28515625" customWidth="1"/>
    <col min="11522" max="11522" width="6.7109375" customWidth="1"/>
    <col min="11523" max="11523" width="6.140625" customWidth="1"/>
    <col min="11524" max="11524" width="0" hidden="1" customWidth="1"/>
    <col min="11525" max="11525" width="14.7109375" customWidth="1"/>
    <col min="11526" max="11526" width="12.5703125" customWidth="1"/>
    <col min="11527" max="11527" width="19.7109375" customWidth="1"/>
    <col min="11777" max="11777" width="49.28515625" customWidth="1"/>
    <col min="11778" max="11778" width="6.7109375" customWidth="1"/>
    <col min="11779" max="11779" width="6.140625" customWidth="1"/>
    <col min="11780" max="11780" width="0" hidden="1" customWidth="1"/>
    <col min="11781" max="11781" width="14.7109375" customWidth="1"/>
    <col min="11782" max="11782" width="12.5703125" customWidth="1"/>
    <col min="11783" max="11783" width="19.7109375" customWidth="1"/>
    <col min="12033" max="12033" width="49.28515625" customWidth="1"/>
    <col min="12034" max="12034" width="6.7109375" customWidth="1"/>
    <col min="12035" max="12035" width="6.140625" customWidth="1"/>
    <col min="12036" max="12036" width="0" hidden="1" customWidth="1"/>
    <col min="12037" max="12037" width="14.7109375" customWidth="1"/>
    <col min="12038" max="12038" width="12.5703125" customWidth="1"/>
    <col min="12039" max="12039" width="19.7109375" customWidth="1"/>
    <col min="12289" max="12289" width="49.28515625" customWidth="1"/>
    <col min="12290" max="12290" width="6.7109375" customWidth="1"/>
    <col min="12291" max="12291" width="6.140625" customWidth="1"/>
    <col min="12292" max="12292" width="0" hidden="1" customWidth="1"/>
    <col min="12293" max="12293" width="14.7109375" customWidth="1"/>
    <col min="12294" max="12294" width="12.5703125" customWidth="1"/>
    <col min="12295" max="12295" width="19.7109375" customWidth="1"/>
    <col min="12545" max="12545" width="49.28515625" customWidth="1"/>
    <col min="12546" max="12546" width="6.7109375" customWidth="1"/>
    <col min="12547" max="12547" width="6.140625" customWidth="1"/>
    <col min="12548" max="12548" width="0" hidden="1" customWidth="1"/>
    <col min="12549" max="12549" width="14.7109375" customWidth="1"/>
    <col min="12550" max="12550" width="12.5703125" customWidth="1"/>
    <col min="12551" max="12551" width="19.7109375" customWidth="1"/>
    <col min="12801" max="12801" width="49.28515625" customWidth="1"/>
    <col min="12802" max="12802" width="6.7109375" customWidth="1"/>
    <col min="12803" max="12803" width="6.140625" customWidth="1"/>
    <col min="12804" max="12804" width="0" hidden="1" customWidth="1"/>
    <col min="12805" max="12805" width="14.7109375" customWidth="1"/>
    <col min="12806" max="12806" width="12.5703125" customWidth="1"/>
    <col min="12807" max="12807" width="19.7109375" customWidth="1"/>
    <col min="13057" max="13057" width="49.28515625" customWidth="1"/>
    <col min="13058" max="13058" width="6.7109375" customWidth="1"/>
    <col min="13059" max="13059" width="6.140625" customWidth="1"/>
    <col min="13060" max="13060" width="0" hidden="1" customWidth="1"/>
    <col min="13061" max="13061" width="14.7109375" customWidth="1"/>
    <col min="13062" max="13062" width="12.5703125" customWidth="1"/>
    <col min="13063" max="13063" width="19.7109375" customWidth="1"/>
    <col min="13313" max="13313" width="49.28515625" customWidth="1"/>
    <col min="13314" max="13314" width="6.7109375" customWidth="1"/>
    <col min="13315" max="13315" width="6.140625" customWidth="1"/>
    <col min="13316" max="13316" width="0" hidden="1" customWidth="1"/>
    <col min="13317" max="13317" width="14.7109375" customWidth="1"/>
    <col min="13318" max="13318" width="12.5703125" customWidth="1"/>
    <col min="13319" max="13319" width="19.7109375" customWidth="1"/>
    <col min="13569" max="13569" width="49.28515625" customWidth="1"/>
    <col min="13570" max="13570" width="6.7109375" customWidth="1"/>
    <col min="13571" max="13571" width="6.140625" customWidth="1"/>
    <col min="13572" max="13572" width="0" hidden="1" customWidth="1"/>
    <col min="13573" max="13573" width="14.7109375" customWidth="1"/>
    <col min="13574" max="13574" width="12.5703125" customWidth="1"/>
    <col min="13575" max="13575" width="19.7109375" customWidth="1"/>
    <col min="13825" max="13825" width="49.28515625" customWidth="1"/>
    <col min="13826" max="13826" width="6.7109375" customWidth="1"/>
    <col min="13827" max="13827" width="6.140625" customWidth="1"/>
    <col min="13828" max="13828" width="0" hidden="1" customWidth="1"/>
    <col min="13829" max="13829" width="14.7109375" customWidth="1"/>
    <col min="13830" max="13830" width="12.5703125" customWidth="1"/>
    <col min="13831" max="13831" width="19.7109375" customWidth="1"/>
    <col min="14081" max="14081" width="49.28515625" customWidth="1"/>
    <col min="14082" max="14082" width="6.7109375" customWidth="1"/>
    <col min="14083" max="14083" width="6.140625" customWidth="1"/>
    <col min="14084" max="14084" width="0" hidden="1" customWidth="1"/>
    <col min="14085" max="14085" width="14.7109375" customWidth="1"/>
    <col min="14086" max="14086" width="12.5703125" customWidth="1"/>
    <col min="14087" max="14087" width="19.7109375" customWidth="1"/>
    <col min="14337" max="14337" width="49.28515625" customWidth="1"/>
    <col min="14338" max="14338" width="6.7109375" customWidth="1"/>
    <col min="14339" max="14339" width="6.140625" customWidth="1"/>
    <col min="14340" max="14340" width="0" hidden="1" customWidth="1"/>
    <col min="14341" max="14341" width="14.7109375" customWidth="1"/>
    <col min="14342" max="14342" width="12.5703125" customWidth="1"/>
    <col min="14343" max="14343" width="19.7109375" customWidth="1"/>
    <col min="14593" max="14593" width="49.28515625" customWidth="1"/>
    <col min="14594" max="14594" width="6.7109375" customWidth="1"/>
    <col min="14595" max="14595" width="6.140625" customWidth="1"/>
    <col min="14596" max="14596" width="0" hidden="1" customWidth="1"/>
    <col min="14597" max="14597" width="14.7109375" customWidth="1"/>
    <col min="14598" max="14598" width="12.5703125" customWidth="1"/>
    <col min="14599" max="14599" width="19.7109375" customWidth="1"/>
    <col min="14849" max="14849" width="49.28515625" customWidth="1"/>
    <col min="14850" max="14850" width="6.7109375" customWidth="1"/>
    <col min="14851" max="14851" width="6.140625" customWidth="1"/>
    <col min="14852" max="14852" width="0" hidden="1" customWidth="1"/>
    <col min="14853" max="14853" width="14.7109375" customWidth="1"/>
    <col min="14854" max="14854" width="12.5703125" customWidth="1"/>
    <col min="14855" max="14855" width="19.7109375" customWidth="1"/>
    <col min="15105" max="15105" width="49.28515625" customWidth="1"/>
    <col min="15106" max="15106" width="6.7109375" customWidth="1"/>
    <col min="15107" max="15107" width="6.140625" customWidth="1"/>
    <col min="15108" max="15108" width="0" hidden="1" customWidth="1"/>
    <col min="15109" max="15109" width="14.7109375" customWidth="1"/>
    <col min="15110" max="15110" width="12.5703125" customWidth="1"/>
    <col min="15111" max="15111" width="19.7109375" customWidth="1"/>
    <col min="15361" max="15361" width="49.28515625" customWidth="1"/>
    <col min="15362" max="15362" width="6.7109375" customWidth="1"/>
    <col min="15363" max="15363" width="6.140625" customWidth="1"/>
    <col min="15364" max="15364" width="0" hidden="1" customWidth="1"/>
    <col min="15365" max="15365" width="14.7109375" customWidth="1"/>
    <col min="15366" max="15366" width="12.5703125" customWidth="1"/>
    <col min="15367" max="15367" width="19.7109375" customWidth="1"/>
    <col min="15617" max="15617" width="49.28515625" customWidth="1"/>
    <col min="15618" max="15618" width="6.7109375" customWidth="1"/>
    <col min="15619" max="15619" width="6.140625" customWidth="1"/>
    <col min="15620" max="15620" width="0" hidden="1" customWidth="1"/>
    <col min="15621" max="15621" width="14.7109375" customWidth="1"/>
    <col min="15622" max="15622" width="12.5703125" customWidth="1"/>
    <col min="15623" max="15623" width="19.7109375" customWidth="1"/>
    <col min="15873" max="15873" width="49.28515625" customWidth="1"/>
    <col min="15874" max="15874" width="6.7109375" customWidth="1"/>
    <col min="15875" max="15875" width="6.140625" customWidth="1"/>
    <col min="15876" max="15876" width="0" hidden="1" customWidth="1"/>
    <col min="15877" max="15877" width="14.7109375" customWidth="1"/>
    <col min="15878" max="15878" width="12.5703125" customWidth="1"/>
    <col min="15879" max="15879" width="19.7109375" customWidth="1"/>
    <col min="16129" max="16129" width="49.28515625" customWidth="1"/>
    <col min="16130" max="16130" width="6.7109375" customWidth="1"/>
    <col min="16131" max="16131" width="6.140625" customWidth="1"/>
    <col min="16132" max="16132" width="0" hidden="1" customWidth="1"/>
    <col min="16133" max="16133" width="14.7109375" customWidth="1"/>
    <col min="16134" max="16134" width="12.5703125" customWidth="1"/>
    <col min="16135" max="16135" width="19.7109375" customWidth="1"/>
  </cols>
  <sheetData>
    <row r="1" spans="1:7" ht="65.25" customHeight="1" x14ac:dyDescent="0.25">
      <c r="A1" s="193" t="s">
        <v>584</v>
      </c>
      <c r="B1" s="193"/>
      <c r="C1" s="193"/>
      <c r="D1" s="193"/>
      <c r="E1" s="193"/>
      <c r="F1" s="120"/>
      <c r="G1" s="120"/>
    </row>
    <row r="2" spans="1:7" ht="49.5" customHeight="1" x14ac:dyDescent="0.25">
      <c r="A2" s="194" t="s">
        <v>566</v>
      </c>
      <c r="B2" s="194"/>
      <c r="C2" s="194"/>
      <c r="D2" s="194"/>
      <c r="E2" s="194"/>
      <c r="F2" s="121"/>
      <c r="G2" s="121"/>
    </row>
    <row r="3" spans="1:7" x14ac:dyDescent="0.25">
      <c r="E3" s="1" t="s">
        <v>0</v>
      </c>
    </row>
    <row r="4" spans="1:7" ht="38.25" customHeight="1" x14ac:dyDescent="0.25">
      <c r="A4" s="195" t="s">
        <v>1</v>
      </c>
      <c r="B4" s="195" t="s">
        <v>299</v>
      </c>
      <c r="C4" s="195" t="s">
        <v>300</v>
      </c>
      <c r="D4" s="41" t="s">
        <v>511</v>
      </c>
      <c r="E4" s="195" t="s">
        <v>547</v>
      </c>
    </row>
    <row r="5" spans="1:7" ht="12.75" hidden="1" customHeight="1" x14ac:dyDescent="0.25">
      <c r="A5" s="195"/>
      <c r="B5" s="195"/>
      <c r="C5" s="195"/>
      <c r="D5" s="41"/>
      <c r="E5" s="195"/>
    </row>
    <row r="6" spans="1:7" ht="18.75" customHeight="1" x14ac:dyDescent="0.25">
      <c r="A6" s="48" t="s">
        <v>303</v>
      </c>
      <c r="B6" s="5" t="s">
        <v>304</v>
      </c>
      <c r="C6" s="5"/>
      <c r="D6" s="122">
        <f>D7+D8+D10+D11+D9</f>
        <v>11382926.489999998</v>
      </c>
      <c r="E6" s="122">
        <f>E7+E8+E10+E11+E9</f>
        <v>28957326.490000002</v>
      </c>
    </row>
    <row r="7" spans="1:7" ht="30" customHeight="1" x14ac:dyDescent="0.25">
      <c r="A7" s="8" t="s">
        <v>305</v>
      </c>
      <c r="B7" s="5" t="s">
        <v>304</v>
      </c>
      <c r="C7" s="5" t="s">
        <v>306</v>
      </c>
      <c r="D7" s="123">
        <f>E7-1900000</f>
        <v>551208.37000000011</v>
      </c>
      <c r="E7" s="123">
        <v>2451208.37</v>
      </c>
    </row>
    <row r="8" spans="1:7" ht="50.25" customHeight="1" x14ac:dyDescent="0.25">
      <c r="A8" s="7" t="s">
        <v>512</v>
      </c>
      <c r="B8" s="5" t="s">
        <v>304</v>
      </c>
      <c r="C8" s="5" t="s">
        <v>311</v>
      </c>
      <c r="D8" s="123">
        <f>E8-14349400</f>
        <v>1266946.5</v>
      </c>
      <c r="E8" s="123">
        <v>15616346.5</v>
      </c>
    </row>
    <row r="9" spans="1:7" ht="14.25" customHeight="1" x14ac:dyDescent="0.25">
      <c r="A9" s="7" t="s">
        <v>316</v>
      </c>
      <c r="B9" s="5" t="s">
        <v>304</v>
      </c>
      <c r="C9" s="5" t="s">
        <v>317</v>
      </c>
      <c r="D9" s="123"/>
      <c r="E9" s="123"/>
    </row>
    <row r="10" spans="1:7" x14ac:dyDescent="0.25">
      <c r="A10" s="7" t="s">
        <v>320</v>
      </c>
      <c r="B10" s="5" t="s">
        <v>304</v>
      </c>
      <c r="C10" s="5" t="s">
        <v>321</v>
      </c>
      <c r="D10" s="123">
        <v>0</v>
      </c>
      <c r="E10" s="123"/>
    </row>
    <row r="11" spans="1:7" x14ac:dyDescent="0.25">
      <c r="A11" s="124" t="s">
        <v>326</v>
      </c>
      <c r="B11" s="5" t="s">
        <v>304</v>
      </c>
      <c r="C11" s="5" t="s">
        <v>327</v>
      </c>
      <c r="D11" s="123">
        <f>E11-1325000</f>
        <v>9564771.6199999992</v>
      </c>
      <c r="E11" s="123">
        <v>10889771.619999999</v>
      </c>
    </row>
    <row r="12" spans="1:7" x14ac:dyDescent="0.25">
      <c r="A12" s="48" t="s">
        <v>339</v>
      </c>
      <c r="B12" s="5" t="s">
        <v>306</v>
      </c>
      <c r="C12" s="5"/>
      <c r="D12" s="125">
        <f>SUM(D13)</f>
        <v>216500</v>
      </c>
      <c r="E12" s="125">
        <f>SUM(E13)</f>
        <v>594700</v>
      </c>
    </row>
    <row r="13" spans="1:7" x14ac:dyDescent="0.25">
      <c r="A13" s="15" t="s">
        <v>340</v>
      </c>
      <c r="B13" s="5" t="s">
        <v>306</v>
      </c>
      <c r="C13" s="5" t="s">
        <v>341</v>
      </c>
      <c r="D13" s="123">
        <f>E13-378200</f>
        <v>216500</v>
      </c>
      <c r="E13" s="123">
        <v>594700</v>
      </c>
    </row>
    <row r="14" spans="1:7" ht="25.5" x14ac:dyDescent="0.25">
      <c r="A14" s="48" t="s">
        <v>513</v>
      </c>
      <c r="B14" s="5" t="s">
        <v>341</v>
      </c>
      <c r="C14" s="5"/>
      <c r="D14" s="125">
        <f>D15+D17+D16</f>
        <v>1093302.43</v>
      </c>
      <c r="E14" s="125">
        <f>E15+E17+E16</f>
        <v>1359347.5899999999</v>
      </c>
    </row>
    <row r="15" spans="1:7" ht="15.75" customHeight="1" x14ac:dyDescent="0.25">
      <c r="A15" s="10" t="s">
        <v>348</v>
      </c>
      <c r="B15" s="5" t="s">
        <v>341</v>
      </c>
      <c r="C15" s="5" t="s">
        <v>311</v>
      </c>
      <c r="D15" s="123">
        <v>0</v>
      </c>
      <c r="E15" s="123">
        <v>180474.16</v>
      </c>
    </row>
    <row r="16" spans="1:7" ht="30" customHeight="1" x14ac:dyDescent="0.25">
      <c r="A16" s="15" t="s">
        <v>353</v>
      </c>
      <c r="B16" s="5" t="s">
        <v>341</v>
      </c>
      <c r="C16" s="5" t="s">
        <v>354</v>
      </c>
      <c r="D16" s="123">
        <f>0</f>
        <v>0</v>
      </c>
      <c r="E16" s="123"/>
    </row>
    <row r="17" spans="1:9" ht="25.5" x14ac:dyDescent="0.25">
      <c r="A17" s="81" t="s">
        <v>364</v>
      </c>
      <c r="B17" s="5" t="s">
        <v>341</v>
      </c>
      <c r="C17" s="5" t="s">
        <v>355</v>
      </c>
      <c r="D17" s="123">
        <f>E17-85571</f>
        <v>1093302.43</v>
      </c>
      <c r="E17" s="123">
        <v>1178873.43</v>
      </c>
    </row>
    <row r="18" spans="1:9" ht="16.5" customHeight="1" x14ac:dyDescent="0.25">
      <c r="A18" s="126" t="s">
        <v>371</v>
      </c>
      <c r="B18" s="127" t="s">
        <v>311</v>
      </c>
      <c r="C18" s="128"/>
      <c r="D18" s="129">
        <f>D22+D19+D21+D23+D20</f>
        <v>9182631</v>
      </c>
      <c r="E18" s="129">
        <f>E22+E19+E21+E23+E20</f>
        <v>19674082.629999999</v>
      </c>
      <c r="F18" s="130"/>
      <c r="G18" s="130"/>
      <c r="I18" s="130"/>
    </row>
    <row r="19" spans="1:9" s="9" customFormat="1" ht="14.25" customHeight="1" x14ac:dyDescent="0.2">
      <c r="A19" s="131" t="s">
        <v>514</v>
      </c>
      <c r="B19" s="128" t="s">
        <v>311</v>
      </c>
      <c r="C19" s="128" t="s">
        <v>304</v>
      </c>
      <c r="D19" s="132"/>
      <c r="E19" s="132">
        <v>4331588.41</v>
      </c>
      <c r="F19" s="133"/>
      <c r="G19" s="133"/>
      <c r="H19" s="133"/>
      <c r="I19" s="133"/>
    </row>
    <row r="20" spans="1:9" s="9" customFormat="1" ht="14.25" customHeight="1" x14ac:dyDescent="0.2">
      <c r="A20" s="131" t="s">
        <v>387</v>
      </c>
      <c r="B20" s="128" t="s">
        <v>311</v>
      </c>
      <c r="C20" s="128" t="s">
        <v>388</v>
      </c>
      <c r="D20" s="132"/>
      <c r="E20" s="132">
        <v>93258.27</v>
      </c>
      <c r="F20" s="133"/>
      <c r="G20" s="133"/>
      <c r="H20" s="133"/>
      <c r="I20" s="133"/>
    </row>
    <row r="21" spans="1:9" s="9" customFormat="1" ht="14.25" customHeight="1" x14ac:dyDescent="0.2">
      <c r="A21" s="131" t="s">
        <v>389</v>
      </c>
      <c r="B21" s="128" t="s">
        <v>311</v>
      </c>
      <c r="C21" s="128" t="s">
        <v>354</v>
      </c>
      <c r="D21" s="132">
        <f>E21-5586000</f>
        <v>9182631</v>
      </c>
      <c r="E21" s="132">
        <v>14768631</v>
      </c>
      <c r="F21" s="133"/>
      <c r="G21" s="133"/>
      <c r="H21" s="133"/>
      <c r="I21" s="133"/>
    </row>
    <row r="22" spans="1:9" ht="13.5" customHeight="1" x14ac:dyDescent="0.25">
      <c r="A22" s="134" t="s">
        <v>391</v>
      </c>
      <c r="B22" s="11" t="s">
        <v>311</v>
      </c>
      <c r="C22" s="11" t="s">
        <v>363</v>
      </c>
      <c r="D22" s="135">
        <v>0</v>
      </c>
      <c r="E22" s="135">
        <v>480604.95</v>
      </c>
      <c r="F22" s="130"/>
      <c r="G22" s="130"/>
      <c r="H22" s="130"/>
      <c r="I22" s="130"/>
    </row>
    <row r="23" spans="1:9" ht="13.5" customHeight="1" x14ac:dyDescent="0.25">
      <c r="A23" s="134" t="s">
        <v>397</v>
      </c>
      <c r="B23" s="11" t="s">
        <v>311</v>
      </c>
      <c r="C23" s="11" t="s">
        <v>399</v>
      </c>
      <c r="D23" s="135">
        <v>0</v>
      </c>
      <c r="E23" s="135"/>
      <c r="F23" s="130"/>
      <c r="G23" s="130"/>
      <c r="H23" s="130"/>
      <c r="I23" s="130"/>
    </row>
    <row r="24" spans="1:9" x14ac:dyDescent="0.25">
      <c r="A24" s="48" t="s">
        <v>401</v>
      </c>
      <c r="B24" s="5" t="s">
        <v>388</v>
      </c>
      <c r="C24" s="5"/>
      <c r="D24" s="125">
        <f>SUM(D27,D25,D26)</f>
        <v>11355095.289999999</v>
      </c>
      <c r="E24" s="125">
        <f>SUM(E27,E25,E26)</f>
        <v>16213764.289999999</v>
      </c>
    </row>
    <row r="25" spans="1:9" x14ac:dyDescent="0.25">
      <c r="A25" s="15" t="s">
        <v>402</v>
      </c>
      <c r="B25" s="5" t="s">
        <v>388</v>
      </c>
      <c r="C25" s="5" t="s">
        <v>304</v>
      </c>
      <c r="D25" s="123">
        <f>E25-500000</f>
        <v>-112744.64000000001</v>
      </c>
      <c r="E25" s="123">
        <v>387255.36</v>
      </c>
    </row>
    <row r="26" spans="1:9" ht="12" customHeight="1" x14ac:dyDescent="0.25">
      <c r="A26" s="15" t="s">
        <v>424</v>
      </c>
      <c r="B26" s="5" t="s">
        <v>388</v>
      </c>
      <c r="C26" s="5" t="s">
        <v>306</v>
      </c>
      <c r="D26" s="123">
        <f>E26-15000</f>
        <v>-13405.65</v>
      </c>
      <c r="E26" s="123">
        <v>1594.35</v>
      </c>
    </row>
    <row r="27" spans="1:9" x14ac:dyDescent="0.25">
      <c r="A27" s="8" t="s">
        <v>428</v>
      </c>
      <c r="B27" s="5" t="s">
        <v>388</v>
      </c>
      <c r="C27" s="5" t="s">
        <v>341</v>
      </c>
      <c r="D27" s="136">
        <f>E27-4343669</f>
        <v>11481245.58</v>
      </c>
      <c r="E27" s="136">
        <v>15824914.58</v>
      </c>
      <c r="G27" s="42"/>
    </row>
    <row r="28" spans="1:9" s="4" customFormat="1" ht="15" hidden="1" customHeight="1" x14ac:dyDescent="0.2">
      <c r="A28" s="45" t="s">
        <v>457</v>
      </c>
      <c r="B28" s="3" t="s">
        <v>458</v>
      </c>
      <c r="C28" s="3"/>
      <c r="D28" s="122"/>
      <c r="E28" s="122">
        <f>E29</f>
        <v>0</v>
      </c>
      <c r="G28" s="18"/>
    </row>
    <row r="29" spans="1:9" hidden="1" x14ac:dyDescent="0.25">
      <c r="A29" s="8" t="s">
        <v>459</v>
      </c>
      <c r="B29" s="5" t="s">
        <v>458</v>
      </c>
      <c r="C29" s="5" t="s">
        <v>388</v>
      </c>
      <c r="D29" s="136"/>
      <c r="E29" s="136"/>
      <c r="G29" s="42"/>
    </row>
    <row r="30" spans="1:9" s="4" customFormat="1" ht="12.75" hidden="1" x14ac:dyDescent="0.2">
      <c r="A30" s="137" t="s">
        <v>515</v>
      </c>
      <c r="B30" s="3" t="s">
        <v>317</v>
      </c>
      <c r="C30" s="3"/>
      <c r="D30" s="122">
        <f>D31</f>
        <v>0</v>
      </c>
      <c r="E30" s="122">
        <f>E31</f>
        <v>0</v>
      </c>
      <c r="G30" s="18"/>
    </row>
    <row r="31" spans="1:9" ht="12.75" hidden="1" customHeight="1" x14ac:dyDescent="0.25">
      <c r="A31" s="138" t="s">
        <v>516</v>
      </c>
      <c r="B31" s="5" t="s">
        <v>317</v>
      </c>
      <c r="C31" s="5" t="s">
        <v>317</v>
      </c>
      <c r="D31" s="136">
        <v>0</v>
      </c>
      <c r="E31" s="136"/>
      <c r="G31" s="42"/>
    </row>
    <row r="32" spans="1:9" ht="13.5" customHeight="1" x14ac:dyDescent="0.25">
      <c r="A32" s="45" t="s">
        <v>464</v>
      </c>
      <c r="B32" s="5" t="s">
        <v>383</v>
      </c>
      <c r="C32" s="5"/>
      <c r="D32" s="122">
        <f>D33</f>
        <v>2494180.1199999992</v>
      </c>
      <c r="E32" s="122">
        <f>E33</f>
        <v>15894180.119999999</v>
      </c>
      <c r="G32" s="42"/>
    </row>
    <row r="33" spans="1:5" x14ac:dyDescent="0.25">
      <c r="A33" s="8" t="s">
        <v>465</v>
      </c>
      <c r="B33" s="5" t="s">
        <v>383</v>
      </c>
      <c r="C33" s="5" t="s">
        <v>304</v>
      </c>
      <c r="D33" s="136">
        <f>E33-13400000</f>
        <v>2494180.1199999992</v>
      </c>
      <c r="E33" s="136">
        <v>15894180.119999999</v>
      </c>
    </row>
    <row r="34" spans="1:5" hidden="1" x14ac:dyDescent="0.25">
      <c r="A34" s="137" t="s">
        <v>474</v>
      </c>
      <c r="B34" s="5" t="s">
        <v>354</v>
      </c>
      <c r="C34" s="139"/>
      <c r="D34" s="140">
        <f>D35+D36</f>
        <v>0</v>
      </c>
      <c r="E34" s="140">
        <f>E35</f>
        <v>0</v>
      </c>
    </row>
    <row r="35" spans="1:5" ht="15.75" hidden="1" customHeight="1" x14ac:dyDescent="0.25">
      <c r="A35" s="124" t="s">
        <v>475</v>
      </c>
      <c r="B35" s="5" t="s">
        <v>354</v>
      </c>
      <c r="C35" s="139" t="s">
        <v>317</v>
      </c>
      <c r="D35" s="141">
        <v>0</v>
      </c>
      <c r="E35" s="141"/>
    </row>
    <row r="36" spans="1:5" x14ac:dyDescent="0.25">
      <c r="A36" s="137" t="s">
        <v>476</v>
      </c>
      <c r="B36" s="12">
        <v>10</v>
      </c>
      <c r="C36" s="139"/>
      <c r="D36" s="140">
        <f>D37+D38</f>
        <v>0</v>
      </c>
      <c r="E36" s="140">
        <f>E37+E38</f>
        <v>240000</v>
      </c>
    </row>
    <row r="37" spans="1:5" ht="15.75" customHeight="1" x14ac:dyDescent="0.25">
      <c r="A37" s="124" t="s">
        <v>477</v>
      </c>
      <c r="B37" s="12">
        <v>10</v>
      </c>
      <c r="C37" s="139" t="s">
        <v>304</v>
      </c>
      <c r="D37" s="141">
        <v>0</v>
      </c>
      <c r="E37" s="141">
        <v>240000</v>
      </c>
    </row>
    <row r="38" spans="1:5" ht="12.75" hidden="1" customHeight="1" x14ac:dyDescent="0.25">
      <c r="A38" s="124" t="s">
        <v>482</v>
      </c>
      <c r="B38" s="12">
        <v>10</v>
      </c>
      <c r="C38" s="139" t="s">
        <v>341</v>
      </c>
      <c r="D38" s="141"/>
      <c r="E38" s="141"/>
    </row>
    <row r="39" spans="1:5" x14ac:dyDescent="0.25">
      <c r="A39" s="48" t="s">
        <v>489</v>
      </c>
      <c r="B39" s="5" t="s">
        <v>321</v>
      </c>
      <c r="C39" s="5"/>
      <c r="D39" s="122">
        <f>SUM(D40,D41)</f>
        <v>5717374.7400000002</v>
      </c>
      <c r="E39" s="122">
        <f>E40</f>
        <v>13441824.74</v>
      </c>
    </row>
    <row r="40" spans="1:5" ht="15" customHeight="1" x14ac:dyDescent="0.25">
      <c r="A40" s="8" t="s">
        <v>490</v>
      </c>
      <c r="B40" s="5" t="s">
        <v>321</v>
      </c>
      <c r="C40" s="5" t="s">
        <v>304</v>
      </c>
      <c r="D40" s="136">
        <f>E40-7724450</f>
        <v>5717374.7400000002</v>
      </c>
      <c r="E40" s="136">
        <v>13441824.74</v>
      </c>
    </row>
    <row r="41" spans="1:5" ht="15" hidden="1" customHeight="1" x14ac:dyDescent="0.25">
      <c r="A41" s="48" t="s">
        <v>498</v>
      </c>
      <c r="B41" s="5" t="s">
        <v>321</v>
      </c>
      <c r="C41" s="5" t="s">
        <v>306</v>
      </c>
      <c r="D41" s="136"/>
      <c r="E41" s="136"/>
    </row>
    <row r="42" spans="1:5" ht="15" hidden="1" customHeight="1" x14ac:dyDescent="0.25">
      <c r="A42" s="48"/>
      <c r="B42" s="5"/>
      <c r="C42" s="5"/>
      <c r="D42" s="122"/>
      <c r="E42" s="122"/>
    </row>
    <row r="43" spans="1:5" ht="15" hidden="1" customHeight="1" x14ac:dyDescent="0.25">
      <c r="A43" s="48"/>
      <c r="B43" s="5"/>
      <c r="C43" s="5"/>
      <c r="D43" s="122"/>
      <c r="E43" s="122"/>
    </row>
    <row r="44" spans="1:5" ht="15" hidden="1" customHeight="1" x14ac:dyDescent="0.25">
      <c r="A44" s="48"/>
      <c r="B44" s="5"/>
      <c r="C44" s="5"/>
      <c r="D44" s="122"/>
      <c r="E44" s="122"/>
    </row>
    <row r="45" spans="1:5" ht="15" hidden="1" customHeight="1" x14ac:dyDescent="0.25">
      <c r="A45" s="48"/>
      <c r="B45" s="5"/>
      <c r="C45" s="5"/>
      <c r="D45" s="122"/>
      <c r="E45" s="122"/>
    </row>
    <row r="46" spans="1:5" ht="15" hidden="1" customHeight="1" x14ac:dyDescent="0.25">
      <c r="A46" s="48"/>
      <c r="B46" s="5"/>
      <c r="C46" s="5"/>
      <c r="D46" s="122"/>
      <c r="E46" s="122"/>
    </row>
    <row r="47" spans="1:5" ht="15" hidden="1" customHeight="1" x14ac:dyDescent="0.25">
      <c r="A47" s="48"/>
      <c r="B47" s="5"/>
      <c r="C47" s="5"/>
      <c r="D47" s="122"/>
      <c r="E47" s="122"/>
    </row>
    <row r="48" spans="1:5" ht="15" hidden="1" customHeight="1" x14ac:dyDescent="0.25">
      <c r="A48" s="48"/>
      <c r="B48" s="5"/>
      <c r="C48" s="5"/>
      <c r="D48" s="122"/>
      <c r="E48" s="122"/>
    </row>
    <row r="49" spans="1:9" ht="15" hidden="1" customHeight="1" x14ac:dyDescent="0.25">
      <c r="A49" s="48"/>
      <c r="B49" s="5"/>
      <c r="C49" s="5"/>
      <c r="D49" s="122"/>
      <c r="E49" s="122"/>
    </row>
    <row r="50" spans="1:9" s="4" customFormat="1" ht="31.5" hidden="1" customHeight="1" x14ac:dyDescent="0.2">
      <c r="A50" s="138" t="s">
        <v>501</v>
      </c>
      <c r="B50" s="142" t="s">
        <v>355</v>
      </c>
      <c r="C50" s="142"/>
      <c r="D50" s="143">
        <f>D51</f>
        <v>0</v>
      </c>
      <c r="E50" s="143">
        <f>E51</f>
        <v>0</v>
      </c>
      <c r="F50" s="144"/>
      <c r="G50" s="144"/>
      <c r="H50" s="144"/>
      <c r="I50" s="144"/>
    </row>
    <row r="51" spans="1:9" ht="28.5" hidden="1" customHeight="1" x14ac:dyDescent="0.25">
      <c r="A51" s="145" t="s">
        <v>503</v>
      </c>
      <c r="B51" s="11" t="s">
        <v>355</v>
      </c>
      <c r="C51" s="11" t="s">
        <v>341</v>
      </c>
      <c r="D51" s="135"/>
      <c r="E51" s="135"/>
      <c r="F51" s="130"/>
      <c r="G51" s="130"/>
      <c r="H51" s="130"/>
      <c r="I51" s="130"/>
    </row>
    <row r="52" spans="1:9" ht="15" hidden="1" customHeight="1" x14ac:dyDescent="0.25">
      <c r="A52" s="8"/>
      <c r="B52" s="11"/>
      <c r="C52" s="11"/>
      <c r="D52" s="135"/>
      <c r="E52" s="135"/>
      <c r="F52" s="130"/>
      <c r="G52" s="130"/>
      <c r="H52" s="130"/>
      <c r="I52" s="130"/>
    </row>
    <row r="53" spans="1:9" ht="15" hidden="1" customHeight="1" x14ac:dyDescent="0.25">
      <c r="A53" s="8"/>
      <c r="B53" s="11"/>
      <c r="C53" s="11"/>
      <c r="D53" s="135"/>
      <c r="E53" s="135"/>
      <c r="F53" s="130"/>
      <c r="G53" s="130"/>
      <c r="H53" s="130"/>
      <c r="I53" s="130"/>
    </row>
    <row r="54" spans="1:9" ht="15" hidden="1" customHeight="1" x14ac:dyDescent="0.25">
      <c r="A54" s="8"/>
      <c r="B54" s="11"/>
      <c r="C54" s="11"/>
      <c r="D54" s="135"/>
      <c r="E54" s="135"/>
      <c r="F54" s="130"/>
      <c r="G54" s="130"/>
      <c r="H54" s="130"/>
      <c r="I54" s="130"/>
    </row>
    <row r="55" spans="1:9" ht="15" hidden="1" customHeight="1" x14ac:dyDescent="0.25">
      <c r="A55" s="8"/>
      <c r="B55" s="11"/>
      <c r="C55" s="11"/>
      <c r="D55" s="135"/>
      <c r="E55" s="135"/>
      <c r="F55" s="130"/>
      <c r="G55" s="130"/>
      <c r="H55" s="130"/>
      <c r="I55" s="130"/>
    </row>
    <row r="56" spans="1:9" ht="15" customHeight="1" x14ac:dyDescent="0.25">
      <c r="A56" s="25" t="s">
        <v>193</v>
      </c>
      <c r="B56" s="5"/>
      <c r="C56" s="38"/>
      <c r="D56" s="122">
        <f>D6+D14+D18+D24+D32+D36+D39+D12+D50+D30</f>
        <v>41442010.07</v>
      </c>
      <c r="E56" s="122">
        <f>E6+E14+E18+E24+E32+E36+E39+E12+E50+E30+E28+E34</f>
        <v>96375225.859999999</v>
      </c>
      <c r="G56" s="46"/>
    </row>
    <row r="57" spans="1:9" x14ac:dyDescent="0.25">
      <c r="A57" s="146"/>
      <c r="B57" s="146"/>
      <c r="C57" s="50"/>
      <c r="D57" s="147"/>
      <c r="E57" s="147"/>
    </row>
    <row r="58" spans="1:9" x14ac:dyDescent="0.25">
      <c r="A58" s="50"/>
      <c r="B58" s="146"/>
      <c r="C58" s="146"/>
      <c r="D58" s="146"/>
      <c r="E58" s="148"/>
    </row>
    <row r="59" spans="1:9" x14ac:dyDescent="0.25">
      <c r="E59" s="149"/>
    </row>
  </sheetData>
  <mergeCells count="6">
    <mergeCell ref="A1:E1"/>
    <mergeCell ref="A2:E2"/>
    <mergeCell ref="A4:A5"/>
    <mergeCell ref="B4:B5"/>
    <mergeCell ref="C4:C5"/>
    <mergeCell ref="E4:E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2"/>
  <sheetViews>
    <sheetView workbookViewId="0">
      <selection sqref="A1:I1"/>
    </sheetView>
  </sheetViews>
  <sheetFormatPr defaultRowHeight="15" x14ac:dyDescent="0.25"/>
  <cols>
    <col min="1" max="1" width="44.28515625" style="28" customWidth="1"/>
    <col min="2" max="2" width="5.42578125" style="28" customWidth="1"/>
    <col min="3" max="3" width="5" style="28" customWidth="1"/>
    <col min="4" max="4" width="4.85546875" style="28" customWidth="1"/>
    <col min="5" max="5" width="12.85546875" style="28" customWidth="1"/>
    <col min="6" max="6" width="5.7109375" style="28" customWidth="1"/>
    <col min="7" max="7" width="16.28515625" style="119" customWidth="1"/>
    <col min="8" max="8" width="12.28515625" style="28" customWidth="1"/>
    <col min="9" max="9" width="13.42578125" style="28" customWidth="1"/>
    <col min="257" max="257" width="44.28515625" customWidth="1"/>
    <col min="258" max="258" width="5.42578125" customWidth="1"/>
    <col min="259" max="259" width="5" customWidth="1"/>
    <col min="260" max="260" width="4.85546875" customWidth="1"/>
    <col min="261" max="261" width="12.85546875" customWidth="1"/>
    <col min="262" max="262" width="5.7109375" customWidth="1"/>
    <col min="263" max="263" width="16.28515625" customWidth="1"/>
    <col min="264" max="264" width="12.28515625" customWidth="1"/>
    <col min="265" max="265" width="13.42578125" customWidth="1"/>
    <col min="513" max="513" width="44.28515625" customWidth="1"/>
    <col min="514" max="514" width="5.42578125" customWidth="1"/>
    <col min="515" max="515" width="5" customWidth="1"/>
    <col min="516" max="516" width="4.85546875" customWidth="1"/>
    <col min="517" max="517" width="12.85546875" customWidth="1"/>
    <col min="518" max="518" width="5.7109375" customWidth="1"/>
    <col min="519" max="519" width="16.28515625" customWidth="1"/>
    <col min="520" max="520" width="12.28515625" customWidth="1"/>
    <col min="521" max="521" width="13.42578125" customWidth="1"/>
    <col min="769" max="769" width="44.28515625" customWidth="1"/>
    <col min="770" max="770" width="5.42578125" customWidth="1"/>
    <col min="771" max="771" width="5" customWidth="1"/>
    <col min="772" max="772" width="4.85546875" customWidth="1"/>
    <col min="773" max="773" width="12.85546875" customWidth="1"/>
    <col min="774" max="774" width="5.7109375" customWidth="1"/>
    <col min="775" max="775" width="16.28515625" customWidth="1"/>
    <col min="776" max="776" width="12.28515625" customWidth="1"/>
    <col min="777" max="777" width="13.42578125" customWidth="1"/>
    <col min="1025" max="1025" width="44.28515625" customWidth="1"/>
    <col min="1026" max="1026" width="5.42578125" customWidth="1"/>
    <col min="1027" max="1027" width="5" customWidth="1"/>
    <col min="1028" max="1028" width="4.85546875" customWidth="1"/>
    <col min="1029" max="1029" width="12.85546875" customWidth="1"/>
    <col min="1030" max="1030" width="5.7109375" customWidth="1"/>
    <col min="1031" max="1031" width="16.28515625" customWidth="1"/>
    <col min="1032" max="1032" width="12.28515625" customWidth="1"/>
    <col min="1033" max="1033" width="13.42578125" customWidth="1"/>
    <col min="1281" max="1281" width="44.28515625" customWidth="1"/>
    <col min="1282" max="1282" width="5.42578125" customWidth="1"/>
    <col min="1283" max="1283" width="5" customWidth="1"/>
    <col min="1284" max="1284" width="4.85546875" customWidth="1"/>
    <col min="1285" max="1285" width="12.85546875" customWidth="1"/>
    <col min="1286" max="1286" width="5.7109375" customWidth="1"/>
    <col min="1287" max="1287" width="16.28515625" customWidth="1"/>
    <col min="1288" max="1288" width="12.28515625" customWidth="1"/>
    <col min="1289" max="1289" width="13.42578125" customWidth="1"/>
    <col min="1537" max="1537" width="44.28515625" customWidth="1"/>
    <col min="1538" max="1538" width="5.42578125" customWidth="1"/>
    <col min="1539" max="1539" width="5" customWidth="1"/>
    <col min="1540" max="1540" width="4.85546875" customWidth="1"/>
    <col min="1541" max="1541" width="12.85546875" customWidth="1"/>
    <col min="1542" max="1542" width="5.7109375" customWidth="1"/>
    <col min="1543" max="1543" width="16.28515625" customWidth="1"/>
    <col min="1544" max="1544" width="12.28515625" customWidth="1"/>
    <col min="1545" max="1545" width="13.42578125" customWidth="1"/>
    <col min="1793" max="1793" width="44.28515625" customWidth="1"/>
    <col min="1794" max="1794" width="5.42578125" customWidth="1"/>
    <col min="1795" max="1795" width="5" customWidth="1"/>
    <col min="1796" max="1796" width="4.85546875" customWidth="1"/>
    <col min="1797" max="1797" width="12.85546875" customWidth="1"/>
    <col min="1798" max="1798" width="5.7109375" customWidth="1"/>
    <col min="1799" max="1799" width="16.28515625" customWidth="1"/>
    <col min="1800" max="1800" width="12.28515625" customWidth="1"/>
    <col min="1801" max="1801" width="13.42578125" customWidth="1"/>
    <col min="2049" max="2049" width="44.28515625" customWidth="1"/>
    <col min="2050" max="2050" width="5.42578125" customWidth="1"/>
    <col min="2051" max="2051" width="5" customWidth="1"/>
    <col min="2052" max="2052" width="4.85546875" customWidth="1"/>
    <col min="2053" max="2053" width="12.85546875" customWidth="1"/>
    <col min="2054" max="2054" width="5.7109375" customWidth="1"/>
    <col min="2055" max="2055" width="16.28515625" customWidth="1"/>
    <col min="2056" max="2056" width="12.28515625" customWidth="1"/>
    <col min="2057" max="2057" width="13.42578125" customWidth="1"/>
    <col min="2305" max="2305" width="44.28515625" customWidth="1"/>
    <col min="2306" max="2306" width="5.42578125" customWidth="1"/>
    <col min="2307" max="2307" width="5" customWidth="1"/>
    <col min="2308" max="2308" width="4.85546875" customWidth="1"/>
    <col min="2309" max="2309" width="12.85546875" customWidth="1"/>
    <col min="2310" max="2310" width="5.7109375" customWidth="1"/>
    <col min="2311" max="2311" width="16.28515625" customWidth="1"/>
    <col min="2312" max="2312" width="12.28515625" customWidth="1"/>
    <col min="2313" max="2313" width="13.42578125" customWidth="1"/>
    <col min="2561" max="2561" width="44.28515625" customWidth="1"/>
    <col min="2562" max="2562" width="5.42578125" customWidth="1"/>
    <col min="2563" max="2563" width="5" customWidth="1"/>
    <col min="2564" max="2564" width="4.85546875" customWidth="1"/>
    <col min="2565" max="2565" width="12.85546875" customWidth="1"/>
    <col min="2566" max="2566" width="5.7109375" customWidth="1"/>
    <col min="2567" max="2567" width="16.28515625" customWidth="1"/>
    <col min="2568" max="2568" width="12.28515625" customWidth="1"/>
    <col min="2569" max="2569" width="13.42578125" customWidth="1"/>
    <col min="2817" max="2817" width="44.28515625" customWidth="1"/>
    <col min="2818" max="2818" width="5.42578125" customWidth="1"/>
    <col min="2819" max="2819" width="5" customWidth="1"/>
    <col min="2820" max="2820" width="4.85546875" customWidth="1"/>
    <col min="2821" max="2821" width="12.85546875" customWidth="1"/>
    <col min="2822" max="2822" width="5.7109375" customWidth="1"/>
    <col min="2823" max="2823" width="16.28515625" customWidth="1"/>
    <col min="2824" max="2824" width="12.28515625" customWidth="1"/>
    <col min="2825" max="2825" width="13.42578125" customWidth="1"/>
    <col min="3073" max="3073" width="44.28515625" customWidth="1"/>
    <col min="3074" max="3074" width="5.42578125" customWidth="1"/>
    <col min="3075" max="3075" width="5" customWidth="1"/>
    <col min="3076" max="3076" width="4.85546875" customWidth="1"/>
    <col min="3077" max="3077" width="12.85546875" customWidth="1"/>
    <col min="3078" max="3078" width="5.7109375" customWidth="1"/>
    <col min="3079" max="3079" width="16.28515625" customWidth="1"/>
    <col min="3080" max="3080" width="12.28515625" customWidth="1"/>
    <col min="3081" max="3081" width="13.42578125" customWidth="1"/>
    <col min="3329" max="3329" width="44.28515625" customWidth="1"/>
    <col min="3330" max="3330" width="5.42578125" customWidth="1"/>
    <col min="3331" max="3331" width="5" customWidth="1"/>
    <col min="3332" max="3332" width="4.85546875" customWidth="1"/>
    <col min="3333" max="3333" width="12.85546875" customWidth="1"/>
    <col min="3334" max="3334" width="5.7109375" customWidth="1"/>
    <col min="3335" max="3335" width="16.28515625" customWidth="1"/>
    <col min="3336" max="3336" width="12.28515625" customWidth="1"/>
    <col min="3337" max="3337" width="13.42578125" customWidth="1"/>
    <col min="3585" max="3585" width="44.28515625" customWidth="1"/>
    <col min="3586" max="3586" width="5.42578125" customWidth="1"/>
    <col min="3587" max="3587" width="5" customWidth="1"/>
    <col min="3588" max="3588" width="4.85546875" customWidth="1"/>
    <col min="3589" max="3589" width="12.85546875" customWidth="1"/>
    <col min="3590" max="3590" width="5.7109375" customWidth="1"/>
    <col min="3591" max="3591" width="16.28515625" customWidth="1"/>
    <col min="3592" max="3592" width="12.28515625" customWidth="1"/>
    <col min="3593" max="3593" width="13.42578125" customWidth="1"/>
    <col min="3841" max="3841" width="44.28515625" customWidth="1"/>
    <col min="3842" max="3842" width="5.42578125" customWidth="1"/>
    <col min="3843" max="3843" width="5" customWidth="1"/>
    <col min="3844" max="3844" width="4.85546875" customWidth="1"/>
    <col min="3845" max="3845" width="12.85546875" customWidth="1"/>
    <col min="3846" max="3846" width="5.7109375" customWidth="1"/>
    <col min="3847" max="3847" width="16.28515625" customWidth="1"/>
    <col min="3848" max="3848" width="12.28515625" customWidth="1"/>
    <col min="3849" max="3849" width="13.42578125" customWidth="1"/>
    <col min="4097" max="4097" width="44.28515625" customWidth="1"/>
    <col min="4098" max="4098" width="5.42578125" customWidth="1"/>
    <col min="4099" max="4099" width="5" customWidth="1"/>
    <col min="4100" max="4100" width="4.85546875" customWidth="1"/>
    <col min="4101" max="4101" width="12.85546875" customWidth="1"/>
    <col min="4102" max="4102" width="5.7109375" customWidth="1"/>
    <col min="4103" max="4103" width="16.28515625" customWidth="1"/>
    <col min="4104" max="4104" width="12.28515625" customWidth="1"/>
    <col min="4105" max="4105" width="13.42578125" customWidth="1"/>
    <col min="4353" max="4353" width="44.28515625" customWidth="1"/>
    <col min="4354" max="4354" width="5.42578125" customWidth="1"/>
    <col min="4355" max="4355" width="5" customWidth="1"/>
    <col min="4356" max="4356" width="4.85546875" customWidth="1"/>
    <col min="4357" max="4357" width="12.85546875" customWidth="1"/>
    <col min="4358" max="4358" width="5.7109375" customWidth="1"/>
    <col min="4359" max="4359" width="16.28515625" customWidth="1"/>
    <col min="4360" max="4360" width="12.28515625" customWidth="1"/>
    <col min="4361" max="4361" width="13.42578125" customWidth="1"/>
    <col min="4609" max="4609" width="44.28515625" customWidth="1"/>
    <col min="4610" max="4610" width="5.42578125" customWidth="1"/>
    <col min="4611" max="4611" width="5" customWidth="1"/>
    <col min="4612" max="4612" width="4.85546875" customWidth="1"/>
    <col min="4613" max="4613" width="12.85546875" customWidth="1"/>
    <col min="4614" max="4614" width="5.7109375" customWidth="1"/>
    <col min="4615" max="4615" width="16.28515625" customWidth="1"/>
    <col min="4616" max="4616" width="12.28515625" customWidth="1"/>
    <col min="4617" max="4617" width="13.42578125" customWidth="1"/>
    <col min="4865" max="4865" width="44.28515625" customWidth="1"/>
    <col min="4866" max="4866" width="5.42578125" customWidth="1"/>
    <col min="4867" max="4867" width="5" customWidth="1"/>
    <col min="4868" max="4868" width="4.85546875" customWidth="1"/>
    <col min="4869" max="4869" width="12.85546875" customWidth="1"/>
    <col min="4870" max="4870" width="5.7109375" customWidth="1"/>
    <col min="4871" max="4871" width="16.28515625" customWidth="1"/>
    <col min="4872" max="4872" width="12.28515625" customWidth="1"/>
    <col min="4873" max="4873" width="13.42578125" customWidth="1"/>
    <col min="5121" max="5121" width="44.28515625" customWidth="1"/>
    <col min="5122" max="5122" width="5.42578125" customWidth="1"/>
    <col min="5123" max="5123" width="5" customWidth="1"/>
    <col min="5124" max="5124" width="4.85546875" customWidth="1"/>
    <col min="5125" max="5125" width="12.85546875" customWidth="1"/>
    <col min="5126" max="5126" width="5.7109375" customWidth="1"/>
    <col min="5127" max="5127" width="16.28515625" customWidth="1"/>
    <col min="5128" max="5128" width="12.28515625" customWidth="1"/>
    <col min="5129" max="5129" width="13.42578125" customWidth="1"/>
    <col min="5377" max="5377" width="44.28515625" customWidth="1"/>
    <col min="5378" max="5378" width="5.42578125" customWidth="1"/>
    <col min="5379" max="5379" width="5" customWidth="1"/>
    <col min="5380" max="5380" width="4.85546875" customWidth="1"/>
    <col min="5381" max="5381" width="12.85546875" customWidth="1"/>
    <col min="5382" max="5382" width="5.7109375" customWidth="1"/>
    <col min="5383" max="5383" width="16.28515625" customWidth="1"/>
    <col min="5384" max="5384" width="12.28515625" customWidth="1"/>
    <col min="5385" max="5385" width="13.42578125" customWidth="1"/>
    <col min="5633" max="5633" width="44.28515625" customWidth="1"/>
    <col min="5634" max="5634" width="5.42578125" customWidth="1"/>
    <col min="5635" max="5635" width="5" customWidth="1"/>
    <col min="5636" max="5636" width="4.85546875" customWidth="1"/>
    <col min="5637" max="5637" width="12.85546875" customWidth="1"/>
    <col min="5638" max="5638" width="5.7109375" customWidth="1"/>
    <col min="5639" max="5639" width="16.28515625" customWidth="1"/>
    <col min="5640" max="5640" width="12.28515625" customWidth="1"/>
    <col min="5641" max="5641" width="13.42578125" customWidth="1"/>
    <col min="5889" max="5889" width="44.28515625" customWidth="1"/>
    <col min="5890" max="5890" width="5.42578125" customWidth="1"/>
    <col min="5891" max="5891" width="5" customWidth="1"/>
    <col min="5892" max="5892" width="4.85546875" customWidth="1"/>
    <col min="5893" max="5893" width="12.85546875" customWidth="1"/>
    <col min="5894" max="5894" width="5.7109375" customWidth="1"/>
    <col min="5895" max="5895" width="16.28515625" customWidth="1"/>
    <col min="5896" max="5896" width="12.28515625" customWidth="1"/>
    <col min="5897" max="5897" width="13.42578125" customWidth="1"/>
    <col min="6145" max="6145" width="44.28515625" customWidth="1"/>
    <col min="6146" max="6146" width="5.42578125" customWidth="1"/>
    <col min="6147" max="6147" width="5" customWidth="1"/>
    <col min="6148" max="6148" width="4.85546875" customWidth="1"/>
    <col min="6149" max="6149" width="12.85546875" customWidth="1"/>
    <col min="6150" max="6150" width="5.7109375" customWidth="1"/>
    <col min="6151" max="6151" width="16.28515625" customWidth="1"/>
    <col min="6152" max="6152" width="12.28515625" customWidth="1"/>
    <col min="6153" max="6153" width="13.42578125" customWidth="1"/>
    <col min="6401" max="6401" width="44.28515625" customWidth="1"/>
    <col min="6402" max="6402" width="5.42578125" customWidth="1"/>
    <col min="6403" max="6403" width="5" customWidth="1"/>
    <col min="6404" max="6404" width="4.85546875" customWidth="1"/>
    <col min="6405" max="6405" width="12.85546875" customWidth="1"/>
    <col min="6406" max="6406" width="5.7109375" customWidth="1"/>
    <col min="6407" max="6407" width="16.28515625" customWidth="1"/>
    <col min="6408" max="6408" width="12.28515625" customWidth="1"/>
    <col min="6409" max="6409" width="13.42578125" customWidth="1"/>
    <col min="6657" max="6657" width="44.28515625" customWidth="1"/>
    <col min="6658" max="6658" width="5.42578125" customWidth="1"/>
    <col min="6659" max="6659" width="5" customWidth="1"/>
    <col min="6660" max="6660" width="4.85546875" customWidth="1"/>
    <col min="6661" max="6661" width="12.85546875" customWidth="1"/>
    <col min="6662" max="6662" width="5.7109375" customWidth="1"/>
    <col min="6663" max="6663" width="16.28515625" customWidth="1"/>
    <col min="6664" max="6664" width="12.28515625" customWidth="1"/>
    <col min="6665" max="6665" width="13.42578125" customWidth="1"/>
    <col min="6913" max="6913" width="44.28515625" customWidth="1"/>
    <col min="6914" max="6914" width="5.42578125" customWidth="1"/>
    <col min="6915" max="6915" width="5" customWidth="1"/>
    <col min="6916" max="6916" width="4.85546875" customWidth="1"/>
    <col min="6917" max="6917" width="12.85546875" customWidth="1"/>
    <col min="6918" max="6918" width="5.7109375" customWidth="1"/>
    <col min="6919" max="6919" width="16.28515625" customWidth="1"/>
    <col min="6920" max="6920" width="12.28515625" customWidth="1"/>
    <col min="6921" max="6921" width="13.42578125" customWidth="1"/>
    <col min="7169" max="7169" width="44.28515625" customWidth="1"/>
    <col min="7170" max="7170" width="5.42578125" customWidth="1"/>
    <col min="7171" max="7171" width="5" customWidth="1"/>
    <col min="7172" max="7172" width="4.85546875" customWidth="1"/>
    <col min="7173" max="7173" width="12.85546875" customWidth="1"/>
    <col min="7174" max="7174" width="5.7109375" customWidth="1"/>
    <col min="7175" max="7175" width="16.28515625" customWidth="1"/>
    <col min="7176" max="7176" width="12.28515625" customWidth="1"/>
    <col min="7177" max="7177" width="13.42578125" customWidth="1"/>
    <col min="7425" max="7425" width="44.28515625" customWidth="1"/>
    <col min="7426" max="7426" width="5.42578125" customWidth="1"/>
    <col min="7427" max="7427" width="5" customWidth="1"/>
    <col min="7428" max="7428" width="4.85546875" customWidth="1"/>
    <col min="7429" max="7429" width="12.85546875" customWidth="1"/>
    <col min="7430" max="7430" width="5.7109375" customWidth="1"/>
    <col min="7431" max="7431" width="16.28515625" customWidth="1"/>
    <col min="7432" max="7432" width="12.28515625" customWidth="1"/>
    <col min="7433" max="7433" width="13.42578125" customWidth="1"/>
    <col min="7681" max="7681" width="44.28515625" customWidth="1"/>
    <col min="7682" max="7682" width="5.42578125" customWidth="1"/>
    <col min="7683" max="7683" width="5" customWidth="1"/>
    <col min="7684" max="7684" width="4.85546875" customWidth="1"/>
    <col min="7685" max="7685" width="12.85546875" customWidth="1"/>
    <col min="7686" max="7686" width="5.7109375" customWidth="1"/>
    <col min="7687" max="7687" width="16.28515625" customWidth="1"/>
    <col min="7688" max="7688" width="12.28515625" customWidth="1"/>
    <col min="7689" max="7689" width="13.42578125" customWidth="1"/>
    <col min="7937" max="7937" width="44.28515625" customWidth="1"/>
    <col min="7938" max="7938" width="5.42578125" customWidth="1"/>
    <col min="7939" max="7939" width="5" customWidth="1"/>
    <col min="7940" max="7940" width="4.85546875" customWidth="1"/>
    <col min="7941" max="7941" width="12.85546875" customWidth="1"/>
    <col min="7942" max="7942" width="5.7109375" customWidth="1"/>
    <col min="7943" max="7943" width="16.28515625" customWidth="1"/>
    <col min="7944" max="7944" width="12.28515625" customWidth="1"/>
    <col min="7945" max="7945" width="13.42578125" customWidth="1"/>
    <col min="8193" max="8193" width="44.28515625" customWidth="1"/>
    <col min="8194" max="8194" width="5.42578125" customWidth="1"/>
    <col min="8195" max="8195" width="5" customWidth="1"/>
    <col min="8196" max="8196" width="4.85546875" customWidth="1"/>
    <col min="8197" max="8197" width="12.85546875" customWidth="1"/>
    <col min="8198" max="8198" width="5.7109375" customWidth="1"/>
    <col min="8199" max="8199" width="16.28515625" customWidth="1"/>
    <col min="8200" max="8200" width="12.28515625" customWidth="1"/>
    <col min="8201" max="8201" width="13.42578125" customWidth="1"/>
    <col min="8449" max="8449" width="44.28515625" customWidth="1"/>
    <col min="8450" max="8450" width="5.42578125" customWidth="1"/>
    <col min="8451" max="8451" width="5" customWidth="1"/>
    <col min="8452" max="8452" width="4.85546875" customWidth="1"/>
    <col min="8453" max="8453" width="12.85546875" customWidth="1"/>
    <col min="8454" max="8454" width="5.7109375" customWidth="1"/>
    <col min="8455" max="8455" width="16.28515625" customWidth="1"/>
    <col min="8456" max="8456" width="12.28515625" customWidth="1"/>
    <col min="8457" max="8457" width="13.42578125" customWidth="1"/>
    <col min="8705" max="8705" width="44.28515625" customWidth="1"/>
    <col min="8706" max="8706" width="5.42578125" customWidth="1"/>
    <col min="8707" max="8707" width="5" customWidth="1"/>
    <col min="8708" max="8708" width="4.85546875" customWidth="1"/>
    <col min="8709" max="8709" width="12.85546875" customWidth="1"/>
    <col min="8710" max="8710" width="5.7109375" customWidth="1"/>
    <col min="8711" max="8711" width="16.28515625" customWidth="1"/>
    <col min="8712" max="8712" width="12.28515625" customWidth="1"/>
    <col min="8713" max="8713" width="13.42578125" customWidth="1"/>
    <col min="8961" max="8961" width="44.28515625" customWidth="1"/>
    <col min="8962" max="8962" width="5.42578125" customWidth="1"/>
    <col min="8963" max="8963" width="5" customWidth="1"/>
    <col min="8964" max="8964" width="4.85546875" customWidth="1"/>
    <col min="8965" max="8965" width="12.85546875" customWidth="1"/>
    <col min="8966" max="8966" width="5.7109375" customWidth="1"/>
    <col min="8967" max="8967" width="16.28515625" customWidth="1"/>
    <col min="8968" max="8968" width="12.28515625" customWidth="1"/>
    <col min="8969" max="8969" width="13.42578125" customWidth="1"/>
    <col min="9217" max="9217" width="44.28515625" customWidth="1"/>
    <col min="9218" max="9218" width="5.42578125" customWidth="1"/>
    <col min="9219" max="9219" width="5" customWidth="1"/>
    <col min="9220" max="9220" width="4.85546875" customWidth="1"/>
    <col min="9221" max="9221" width="12.85546875" customWidth="1"/>
    <col min="9222" max="9222" width="5.7109375" customWidth="1"/>
    <col min="9223" max="9223" width="16.28515625" customWidth="1"/>
    <col min="9224" max="9224" width="12.28515625" customWidth="1"/>
    <col min="9225" max="9225" width="13.42578125" customWidth="1"/>
    <col min="9473" max="9473" width="44.28515625" customWidth="1"/>
    <col min="9474" max="9474" width="5.42578125" customWidth="1"/>
    <col min="9475" max="9475" width="5" customWidth="1"/>
    <col min="9476" max="9476" width="4.85546875" customWidth="1"/>
    <col min="9477" max="9477" width="12.85546875" customWidth="1"/>
    <col min="9478" max="9478" width="5.7109375" customWidth="1"/>
    <col min="9479" max="9479" width="16.28515625" customWidth="1"/>
    <col min="9480" max="9480" width="12.28515625" customWidth="1"/>
    <col min="9481" max="9481" width="13.42578125" customWidth="1"/>
    <col min="9729" max="9729" width="44.28515625" customWidth="1"/>
    <col min="9730" max="9730" width="5.42578125" customWidth="1"/>
    <col min="9731" max="9731" width="5" customWidth="1"/>
    <col min="9732" max="9732" width="4.85546875" customWidth="1"/>
    <col min="9733" max="9733" width="12.85546875" customWidth="1"/>
    <col min="9734" max="9734" width="5.7109375" customWidth="1"/>
    <col min="9735" max="9735" width="16.28515625" customWidth="1"/>
    <col min="9736" max="9736" width="12.28515625" customWidth="1"/>
    <col min="9737" max="9737" width="13.42578125" customWidth="1"/>
    <col min="9985" max="9985" width="44.28515625" customWidth="1"/>
    <col min="9986" max="9986" width="5.42578125" customWidth="1"/>
    <col min="9987" max="9987" width="5" customWidth="1"/>
    <col min="9988" max="9988" width="4.85546875" customWidth="1"/>
    <col min="9989" max="9989" width="12.85546875" customWidth="1"/>
    <col min="9990" max="9990" width="5.7109375" customWidth="1"/>
    <col min="9991" max="9991" width="16.28515625" customWidth="1"/>
    <col min="9992" max="9992" width="12.28515625" customWidth="1"/>
    <col min="9993" max="9993" width="13.42578125" customWidth="1"/>
    <col min="10241" max="10241" width="44.28515625" customWidth="1"/>
    <col min="10242" max="10242" width="5.42578125" customWidth="1"/>
    <col min="10243" max="10243" width="5" customWidth="1"/>
    <col min="10244" max="10244" width="4.85546875" customWidth="1"/>
    <col min="10245" max="10245" width="12.85546875" customWidth="1"/>
    <col min="10246" max="10246" width="5.7109375" customWidth="1"/>
    <col min="10247" max="10247" width="16.28515625" customWidth="1"/>
    <col min="10248" max="10248" width="12.28515625" customWidth="1"/>
    <col min="10249" max="10249" width="13.42578125" customWidth="1"/>
    <col min="10497" max="10497" width="44.28515625" customWidth="1"/>
    <col min="10498" max="10498" width="5.42578125" customWidth="1"/>
    <col min="10499" max="10499" width="5" customWidth="1"/>
    <col min="10500" max="10500" width="4.85546875" customWidth="1"/>
    <col min="10501" max="10501" width="12.85546875" customWidth="1"/>
    <col min="10502" max="10502" width="5.7109375" customWidth="1"/>
    <col min="10503" max="10503" width="16.28515625" customWidth="1"/>
    <col min="10504" max="10504" width="12.28515625" customWidth="1"/>
    <col min="10505" max="10505" width="13.42578125" customWidth="1"/>
    <col min="10753" max="10753" width="44.28515625" customWidth="1"/>
    <col min="10754" max="10754" width="5.42578125" customWidth="1"/>
    <col min="10755" max="10755" width="5" customWidth="1"/>
    <col min="10756" max="10756" width="4.85546875" customWidth="1"/>
    <col min="10757" max="10757" width="12.85546875" customWidth="1"/>
    <col min="10758" max="10758" width="5.7109375" customWidth="1"/>
    <col min="10759" max="10759" width="16.28515625" customWidth="1"/>
    <col min="10760" max="10760" width="12.28515625" customWidth="1"/>
    <col min="10761" max="10761" width="13.42578125" customWidth="1"/>
    <col min="11009" max="11009" width="44.28515625" customWidth="1"/>
    <col min="11010" max="11010" width="5.42578125" customWidth="1"/>
    <col min="11011" max="11011" width="5" customWidth="1"/>
    <col min="11012" max="11012" width="4.85546875" customWidth="1"/>
    <col min="11013" max="11013" width="12.85546875" customWidth="1"/>
    <col min="11014" max="11014" width="5.7109375" customWidth="1"/>
    <col min="11015" max="11015" width="16.28515625" customWidth="1"/>
    <col min="11016" max="11016" width="12.28515625" customWidth="1"/>
    <col min="11017" max="11017" width="13.42578125" customWidth="1"/>
    <col min="11265" max="11265" width="44.28515625" customWidth="1"/>
    <col min="11266" max="11266" width="5.42578125" customWidth="1"/>
    <col min="11267" max="11267" width="5" customWidth="1"/>
    <col min="11268" max="11268" width="4.85546875" customWidth="1"/>
    <col min="11269" max="11269" width="12.85546875" customWidth="1"/>
    <col min="11270" max="11270" width="5.7109375" customWidth="1"/>
    <col min="11271" max="11271" width="16.28515625" customWidth="1"/>
    <col min="11272" max="11272" width="12.28515625" customWidth="1"/>
    <col min="11273" max="11273" width="13.42578125" customWidth="1"/>
    <col min="11521" max="11521" width="44.28515625" customWidth="1"/>
    <col min="11522" max="11522" width="5.42578125" customWidth="1"/>
    <col min="11523" max="11523" width="5" customWidth="1"/>
    <col min="11524" max="11524" width="4.85546875" customWidth="1"/>
    <col min="11525" max="11525" width="12.85546875" customWidth="1"/>
    <col min="11526" max="11526" width="5.7109375" customWidth="1"/>
    <col min="11527" max="11527" width="16.28515625" customWidth="1"/>
    <col min="11528" max="11528" width="12.28515625" customWidth="1"/>
    <col min="11529" max="11529" width="13.42578125" customWidth="1"/>
    <col min="11777" max="11777" width="44.28515625" customWidth="1"/>
    <col min="11778" max="11778" width="5.42578125" customWidth="1"/>
    <col min="11779" max="11779" width="5" customWidth="1"/>
    <col min="11780" max="11780" width="4.85546875" customWidth="1"/>
    <col min="11781" max="11781" width="12.85546875" customWidth="1"/>
    <col min="11782" max="11782" width="5.7109375" customWidth="1"/>
    <col min="11783" max="11783" width="16.28515625" customWidth="1"/>
    <col min="11784" max="11784" width="12.28515625" customWidth="1"/>
    <col min="11785" max="11785" width="13.42578125" customWidth="1"/>
    <col min="12033" max="12033" width="44.28515625" customWidth="1"/>
    <col min="12034" max="12034" width="5.42578125" customWidth="1"/>
    <col min="12035" max="12035" width="5" customWidth="1"/>
    <col min="12036" max="12036" width="4.85546875" customWidth="1"/>
    <col min="12037" max="12037" width="12.85546875" customWidth="1"/>
    <col min="12038" max="12038" width="5.7109375" customWidth="1"/>
    <col min="12039" max="12039" width="16.28515625" customWidth="1"/>
    <col min="12040" max="12040" width="12.28515625" customWidth="1"/>
    <col min="12041" max="12041" width="13.42578125" customWidth="1"/>
    <col min="12289" max="12289" width="44.28515625" customWidth="1"/>
    <col min="12290" max="12290" width="5.42578125" customWidth="1"/>
    <col min="12291" max="12291" width="5" customWidth="1"/>
    <col min="12292" max="12292" width="4.85546875" customWidth="1"/>
    <col min="12293" max="12293" width="12.85546875" customWidth="1"/>
    <col min="12294" max="12294" width="5.7109375" customWidth="1"/>
    <col min="12295" max="12295" width="16.28515625" customWidth="1"/>
    <col min="12296" max="12296" width="12.28515625" customWidth="1"/>
    <col min="12297" max="12297" width="13.42578125" customWidth="1"/>
    <col min="12545" max="12545" width="44.28515625" customWidth="1"/>
    <col min="12546" max="12546" width="5.42578125" customWidth="1"/>
    <col min="12547" max="12547" width="5" customWidth="1"/>
    <col min="12548" max="12548" width="4.85546875" customWidth="1"/>
    <col min="12549" max="12549" width="12.85546875" customWidth="1"/>
    <col min="12550" max="12550" width="5.7109375" customWidth="1"/>
    <col min="12551" max="12551" width="16.28515625" customWidth="1"/>
    <col min="12552" max="12552" width="12.28515625" customWidth="1"/>
    <col min="12553" max="12553" width="13.42578125" customWidth="1"/>
    <col min="12801" max="12801" width="44.28515625" customWidth="1"/>
    <col min="12802" max="12802" width="5.42578125" customWidth="1"/>
    <col min="12803" max="12803" width="5" customWidth="1"/>
    <col min="12804" max="12804" width="4.85546875" customWidth="1"/>
    <col min="12805" max="12805" width="12.85546875" customWidth="1"/>
    <col min="12806" max="12806" width="5.7109375" customWidth="1"/>
    <col min="12807" max="12807" width="16.28515625" customWidth="1"/>
    <col min="12808" max="12808" width="12.28515625" customWidth="1"/>
    <col min="12809" max="12809" width="13.42578125" customWidth="1"/>
    <col min="13057" max="13057" width="44.28515625" customWidth="1"/>
    <col min="13058" max="13058" width="5.42578125" customWidth="1"/>
    <col min="13059" max="13059" width="5" customWidth="1"/>
    <col min="13060" max="13060" width="4.85546875" customWidth="1"/>
    <col min="13061" max="13061" width="12.85546875" customWidth="1"/>
    <col min="13062" max="13062" width="5.7109375" customWidth="1"/>
    <col min="13063" max="13063" width="16.28515625" customWidth="1"/>
    <col min="13064" max="13064" width="12.28515625" customWidth="1"/>
    <col min="13065" max="13065" width="13.42578125" customWidth="1"/>
    <col min="13313" max="13313" width="44.28515625" customWidth="1"/>
    <col min="13314" max="13314" width="5.42578125" customWidth="1"/>
    <col min="13315" max="13315" width="5" customWidth="1"/>
    <col min="13316" max="13316" width="4.85546875" customWidth="1"/>
    <col min="13317" max="13317" width="12.85546875" customWidth="1"/>
    <col min="13318" max="13318" width="5.7109375" customWidth="1"/>
    <col min="13319" max="13319" width="16.28515625" customWidth="1"/>
    <col min="13320" max="13320" width="12.28515625" customWidth="1"/>
    <col min="13321" max="13321" width="13.42578125" customWidth="1"/>
    <col min="13569" max="13569" width="44.28515625" customWidth="1"/>
    <col min="13570" max="13570" width="5.42578125" customWidth="1"/>
    <col min="13571" max="13571" width="5" customWidth="1"/>
    <col min="13572" max="13572" width="4.85546875" customWidth="1"/>
    <col min="13573" max="13573" width="12.85546875" customWidth="1"/>
    <col min="13574" max="13574" width="5.7109375" customWidth="1"/>
    <col min="13575" max="13575" width="16.28515625" customWidth="1"/>
    <col min="13576" max="13576" width="12.28515625" customWidth="1"/>
    <col min="13577" max="13577" width="13.42578125" customWidth="1"/>
    <col min="13825" max="13825" width="44.28515625" customWidth="1"/>
    <col min="13826" max="13826" width="5.42578125" customWidth="1"/>
    <col min="13827" max="13827" width="5" customWidth="1"/>
    <col min="13828" max="13828" width="4.85546875" customWidth="1"/>
    <col min="13829" max="13829" width="12.85546875" customWidth="1"/>
    <col min="13830" max="13830" width="5.7109375" customWidth="1"/>
    <col min="13831" max="13831" width="16.28515625" customWidth="1"/>
    <col min="13832" max="13832" width="12.28515625" customWidth="1"/>
    <col min="13833" max="13833" width="13.42578125" customWidth="1"/>
    <col min="14081" max="14081" width="44.28515625" customWidth="1"/>
    <col min="14082" max="14082" width="5.42578125" customWidth="1"/>
    <col min="14083" max="14083" width="5" customWidth="1"/>
    <col min="14084" max="14084" width="4.85546875" customWidth="1"/>
    <col min="14085" max="14085" width="12.85546875" customWidth="1"/>
    <col min="14086" max="14086" width="5.7109375" customWidth="1"/>
    <col min="14087" max="14087" width="16.28515625" customWidth="1"/>
    <col min="14088" max="14088" width="12.28515625" customWidth="1"/>
    <col min="14089" max="14089" width="13.42578125" customWidth="1"/>
    <col min="14337" max="14337" width="44.28515625" customWidth="1"/>
    <col min="14338" max="14338" width="5.42578125" customWidth="1"/>
    <col min="14339" max="14339" width="5" customWidth="1"/>
    <col min="14340" max="14340" width="4.85546875" customWidth="1"/>
    <col min="14341" max="14341" width="12.85546875" customWidth="1"/>
    <col min="14342" max="14342" width="5.7109375" customWidth="1"/>
    <col min="14343" max="14343" width="16.28515625" customWidth="1"/>
    <col min="14344" max="14344" width="12.28515625" customWidth="1"/>
    <col min="14345" max="14345" width="13.42578125" customWidth="1"/>
    <col min="14593" max="14593" width="44.28515625" customWidth="1"/>
    <col min="14594" max="14594" width="5.42578125" customWidth="1"/>
    <col min="14595" max="14595" width="5" customWidth="1"/>
    <col min="14596" max="14596" width="4.85546875" customWidth="1"/>
    <col min="14597" max="14597" width="12.85546875" customWidth="1"/>
    <col min="14598" max="14598" width="5.7109375" customWidth="1"/>
    <col min="14599" max="14599" width="16.28515625" customWidth="1"/>
    <col min="14600" max="14600" width="12.28515625" customWidth="1"/>
    <col min="14601" max="14601" width="13.42578125" customWidth="1"/>
    <col min="14849" max="14849" width="44.28515625" customWidth="1"/>
    <col min="14850" max="14850" width="5.42578125" customWidth="1"/>
    <col min="14851" max="14851" width="5" customWidth="1"/>
    <col min="14852" max="14852" width="4.85546875" customWidth="1"/>
    <col min="14853" max="14853" width="12.85546875" customWidth="1"/>
    <col min="14854" max="14854" width="5.7109375" customWidth="1"/>
    <col min="14855" max="14855" width="16.28515625" customWidth="1"/>
    <col min="14856" max="14856" width="12.28515625" customWidth="1"/>
    <col min="14857" max="14857" width="13.42578125" customWidth="1"/>
    <col min="15105" max="15105" width="44.28515625" customWidth="1"/>
    <col min="15106" max="15106" width="5.42578125" customWidth="1"/>
    <col min="15107" max="15107" width="5" customWidth="1"/>
    <col min="15108" max="15108" width="4.85546875" customWidth="1"/>
    <col min="15109" max="15109" width="12.85546875" customWidth="1"/>
    <col min="15110" max="15110" width="5.7109375" customWidth="1"/>
    <col min="15111" max="15111" width="16.28515625" customWidth="1"/>
    <col min="15112" max="15112" width="12.28515625" customWidth="1"/>
    <col min="15113" max="15113" width="13.42578125" customWidth="1"/>
    <col min="15361" max="15361" width="44.28515625" customWidth="1"/>
    <col min="15362" max="15362" width="5.42578125" customWidth="1"/>
    <col min="15363" max="15363" width="5" customWidth="1"/>
    <col min="15364" max="15364" width="4.85546875" customWidth="1"/>
    <col min="15365" max="15365" width="12.85546875" customWidth="1"/>
    <col min="15366" max="15366" width="5.7109375" customWidth="1"/>
    <col min="15367" max="15367" width="16.28515625" customWidth="1"/>
    <col min="15368" max="15368" width="12.28515625" customWidth="1"/>
    <col min="15369" max="15369" width="13.42578125" customWidth="1"/>
    <col min="15617" max="15617" width="44.28515625" customWidth="1"/>
    <col min="15618" max="15618" width="5.42578125" customWidth="1"/>
    <col min="15619" max="15619" width="5" customWidth="1"/>
    <col min="15620" max="15620" width="4.85546875" customWidth="1"/>
    <col min="15621" max="15621" width="12.85546875" customWidth="1"/>
    <col min="15622" max="15622" width="5.7109375" customWidth="1"/>
    <col min="15623" max="15623" width="16.28515625" customWidth="1"/>
    <col min="15624" max="15624" width="12.28515625" customWidth="1"/>
    <col min="15625" max="15625" width="13.42578125" customWidth="1"/>
    <col min="15873" max="15873" width="44.28515625" customWidth="1"/>
    <col min="15874" max="15874" width="5.42578125" customWidth="1"/>
    <col min="15875" max="15875" width="5" customWidth="1"/>
    <col min="15876" max="15876" width="4.85546875" customWidth="1"/>
    <col min="15877" max="15877" width="12.85546875" customWidth="1"/>
    <col min="15878" max="15878" width="5.7109375" customWidth="1"/>
    <col min="15879" max="15879" width="16.28515625" customWidth="1"/>
    <col min="15880" max="15880" width="12.28515625" customWidth="1"/>
    <col min="15881" max="15881" width="13.42578125" customWidth="1"/>
    <col min="16129" max="16129" width="44.28515625" customWidth="1"/>
    <col min="16130" max="16130" width="5.42578125" customWidth="1"/>
    <col min="16131" max="16131" width="5" customWidth="1"/>
    <col min="16132" max="16132" width="4.85546875" customWidth="1"/>
    <col min="16133" max="16133" width="12.85546875" customWidth="1"/>
    <col min="16134" max="16134" width="5.7109375" customWidth="1"/>
    <col min="16135" max="16135" width="16.28515625" customWidth="1"/>
    <col min="16136" max="16136" width="12.28515625" customWidth="1"/>
    <col min="16137" max="16137" width="13.42578125" customWidth="1"/>
  </cols>
  <sheetData>
    <row r="1" spans="1:10" ht="72.75" customHeight="1" x14ac:dyDescent="0.25">
      <c r="A1" s="193" t="s">
        <v>585</v>
      </c>
      <c r="B1" s="193"/>
      <c r="C1" s="193"/>
      <c r="D1" s="193"/>
      <c r="E1" s="193"/>
      <c r="F1" s="193"/>
      <c r="G1" s="193"/>
      <c r="H1" s="193"/>
      <c r="I1" s="193"/>
    </row>
    <row r="2" spans="1:10" ht="28.5" customHeight="1" x14ac:dyDescent="0.25">
      <c r="A2" s="189" t="s">
        <v>567</v>
      </c>
      <c r="B2" s="189"/>
      <c r="C2" s="189"/>
      <c r="D2" s="189"/>
      <c r="E2" s="189"/>
      <c r="F2" s="189"/>
      <c r="G2" s="189"/>
      <c r="H2" s="189"/>
      <c r="I2" s="189"/>
    </row>
    <row r="3" spans="1:10" x14ac:dyDescent="0.25">
      <c r="A3" s="53"/>
      <c r="B3" s="53"/>
      <c r="C3" s="53"/>
      <c r="D3" s="53"/>
      <c r="E3" s="53"/>
      <c r="F3" s="53"/>
      <c r="G3" s="56"/>
      <c r="H3" s="53"/>
      <c r="I3" s="57" t="s">
        <v>0</v>
      </c>
    </row>
    <row r="4" spans="1:10" x14ac:dyDescent="0.25">
      <c r="A4" s="196" t="s">
        <v>1</v>
      </c>
      <c r="B4" s="196" t="s">
        <v>298</v>
      </c>
      <c r="C4" s="196" t="s">
        <v>299</v>
      </c>
      <c r="D4" s="196" t="s">
        <v>300</v>
      </c>
      <c r="E4" s="196" t="s">
        <v>2</v>
      </c>
      <c r="F4" s="196" t="s">
        <v>3</v>
      </c>
      <c r="G4" s="197" t="s">
        <v>547</v>
      </c>
      <c r="H4" s="198" t="s">
        <v>550</v>
      </c>
      <c r="I4" s="198"/>
    </row>
    <row r="5" spans="1:10" s="22" customFormat="1" ht="63.75" x14ac:dyDescent="0.25">
      <c r="A5" s="196"/>
      <c r="B5" s="196"/>
      <c r="C5" s="196"/>
      <c r="D5" s="196"/>
      <c r="E5" s="196"/>
      <c r="F5" s="196"/>
      <c r="G5" s="197"/>
      <c r="H5" s="58" t="s">
        <v>549</v>
      </c>
      <c r="I5" s="58" t="s">
        <v>551</v>
      </c>
    </row>
    <row r="6" spans="1:10" s="22" customFormat="1" ht="27" x14ac:dyDescent="0.25">
      <c r="A6" s="60" t="s">
        <v>301</v>
      </c>
      <c r="B6" s="61" t="s">
        <v>302</v>
      </c>
      <c r="C6" s="61"/>
      <c r="D6" s="23"/>
      <c r="E6" s="23"/>
      <c r="F6" s="23"/>
      <c r="G6" s="62">
        <f>G7+G121+G147+G227+G390+G654+G734+G759</f>
        <v>96375225.859999999</v>
      </c>
      <c r="H6" s="62">
        <f>H147+H450+H625+H227</f>
        <v>100619.19999999998</v>
      </c>
      <c r="I6" s="62">
        <f>I7+I121+I147</f>
        <v>717813.23</v>
      </c>
      <c r="J6" s="63"/>
    </row>
    <row r="7" spans="1:10" s="22" customFormat="1" x14ac:dyDescent="0.25">
      <c r="A7" s="64" t="s">
        <v>303</v>
      </c>
      <c r="B7" s="61" t="s">
        <v>302</v>
      </c>
      <c r="C7" s="65" t="s">
        <v>304</v>
      </c>
      <c r="D7" s="23"/>
      <c r="E7" s="23"/>
      <c r="F7" s="23"/>
      <c r="G7" s="62">
        <f>SUM(G8,G20,G59,G69,G52)</f>
        <v>28957326.490000002</v>
      </c>
      <c r="H7" s="62"/>
      <c r="I7" s="62">
        <f>SUM(I8,I20,I59,I69)</f>
        <v>0</v>
      </c>
    </row>
    <row r="8" spans="1:10" s="22" customFormat="1" ht="38.25" x14ac:dyDescent="0.25">
      <c r="A8" s="66" t="s">
        <v>305</v>
      </c>
      <c r="B8" s="67" t="s">
        <v>302</v>
      </c>
      <c r="C8" s="67" t="s">
        <v>304</v>
      </c>
      <c r="D8" s="67" t="s">
        <v>306</v>
      </c>
      <c r="E8" s="67"/>
      <c r="F8" s="67"/>
      <c r="G8" s="62">
        <f>SUM(G9,G14)</f>
        <v>2451208.37</v>
      </c>
      <c r="H8" s="62"/>
      <c r="I8" s="62"/>
    </row>
    <row r="9" spans="1:10" s="22" customFormat="1" ht="63.75" hidden="1" x14ac:dyDescent="0.25">
      <c r="A9" s="13" t="s">
        <v>307</v>
      </c>
      <c r="B9" s="23" t="s">
        <v>302</v>
      </c>
      <c r="C9" s="23" t="s">
        <v>304</v>
      </c>
      <c r="D9" s="23" t="s">
        <v>306</v>
      </c>
      <c r="E9" s="23" t="s">
        <v>308</v>
      </c>
      <c r="F9" s="23"/>
      <c r="G9" s="24">
        <f>SUM(G10)</f>
        <v>0</v>
      </c>
      <c r="H9" s="24"/>
      <c r="I9" s="24"/>
    </row>
    <row r="10" spans="1:10" s="22" customFormat="1" hidden="1" x14ac:dyDescent="0.25">
      <c r="A10" s="13" t="s">
        <v>99</v>
      </c>
      <c r="B10" s="23" t="s">
        <v>302</v>
      </c>
      <c r="C10" s="23" t="s">
        <v>304</v>
      </c>
      <c r="D10" s="23" t="s">
        <v>306</v>
      </c>
      <c r="E10" s="23" t="s">
        <v>309</v>
      </c>
      <c r="F10" s="23"/>
      <c r="G10" s="24">
        <f>SUM(G13)</f>
        <v>0</v>
      </c>
      <c r="H10" s="24"/>
      <c r="I10" s="24"/>
    </row>
    <row r="11" spans="1:10" s="22" customFormat="1" ht="63.75" hidden="1" x14ac:dyDescent="0.25">
      <c r="A11" s="13" t="s">
        <v>43</v>
      </c>
      <c r="B11" s="23" t="s">
        <v>302</v>
      </c>
      <c r="C11" s="23" t="s">
        <v>304</v>
      </c>
      <c r="D11" s="23" t="s">
        <v>306</v>
      </c>
      <c r="E11" s="23" t="s">
        <v>309</v>
      </c>
      <c r="F11" s="23" t="s">
        <v>49</v>
      </c>
      <c r="G11" s="24">
        <f>G12</f>
        <v>0</v>
      </c>
      <c r="H11" s="24"/>
      <c r="I11" s="24"/>
    </row>
    <row r="12" spans="1:10" s="22" customFormat="1" ht="25.5" hidden="1" x14ac:dyDescent="0.25">
      <c r="A12" s="13" t="s">
        <v>50</v>
      </c>
      <c r="B12" s="23" t="s">
        <v>302</v>
      </c>
      <c r="C12" s="23" t="s">
        <v>304</v>
      </c>
      <c r="D12" s="23" t="s">
        <v>306</v>
      </c>
      <c r="E12" s="23" t="s">
        <v>309</v>
      </c>
      <c r="F12" s="23" t="s">
        <v>51</v>
      </c>
      <c r="G12" s="24">
        <f>G13</f>
        <v>0</v>
      </c>
      <c r="H12" s="24"/>
      <c r="I12" s="24"/>
    </row>
    <row r="13" spans="1:10" s="22" customFormat="1" ht="38.25" hidden="1" x14ac:dyDescent="0.25">
      <c r="A13" s="13" t="s">
        <v>52</v>
      </c>
      <c r="B13" s="23" t="s">
        <v>302</v>
      </c>
      <c r="C13" s="23" t="s">
        <v>304</v>
      </c>
      <c r="D13" s="23" t="s">
        <v>306</v>
      </c>
      <c r="E13" s="23" t="s">
        <v>309</v>
      </c>
      <c r="F13" s="23" t="s">
        <v>53</v>
      </c>
      <c r="G13" s="24"/>
      <c r="H13" s="24"/>
      <c r="I13" s="24"/>
    </row>
    <row r="14" spans="1:10" s="22" customFormat="1" ht="38.25" x14ac:dyDescent="0.25">
      <c r="A14" s="13" t="s">
        <v>95</v>
      </c>
      <c r="B14" s="23" t="s">
        <v>302</v>
      </c>
      <c r="C14" s="23" t="s">
        <v>304</v>
      </c>
      <c r="D14" s="23" t="s">
        <v>306</v>
      </c>
      <c r="E14" s="23" t="s">
        <v>96</v>
      </c>
      <c r="F14" s="23"/>
      <c r="G14" s="24">
        <f>SUM(G16)</f>
        <v>2451208.37</v>
      </c>
      <c r="H14" s="24"/>
      <c r="I14" s="24"/>
    </row>
    <row r="15" spans="1:10" s="22" customFormat="1" ht="25.5" x14ac:dyDescent="0.25">
      <c r="A15" s="13" t="s">
        <v>97</v>
      </c>
      <c r="B15" s="23" t="s">
        <v>302</v>
      </c>
      <c r="C15" s="23" t="s">
        <v>304</v>
      </c>
      <c r="D15" s="23" t="s">
        <v>306</v>
      </c>
      <c r="E15" s="23" t="s">
        <v>98</v>
      </c>
      <c r="F15" s="23"/>
      <c r="G15" s="24">
        <f>SUM(G18)</f>
        <v>2451208.37</v>
      </c>
      <c r="H15" s="24"/>
      <c r="I15" s="24"/>
    </row>
    <row r="16" spans="1:10" s="22" customFormat="1" x14ac:dyDescent="0.25">
      <c r="A16" s="13" t="s">
        <v>99</v>
      </c>
      <c r="B16" s="23" t="s">
        <v>302</v>
      </c>
      <c r="C16" s="23" t="s">
        <v>304</v>
      </c>
      <c r="D16" s="23" t="s">
        <v>306</v>
      </c>
      <c r="E16" s="23" t="s">
        <v>100</v>
      </c>
      <c r="F16" s="23"/>
      <c r="G16" s="24">
        <f>G17</f>
        <v>2451208.37</v>
      </c>
      <c r="H16" s="24"/>
      <c r="I16" s="24"/>
    </row>
    <row r="17" spans="1:9" s="22" customFormat="1" ht="63.75" x14ac:dyDescent="0.25">
      <c r="A17" s="13" t="s">
        <v>43</v>
      </c>
      <c r="B17" s="23" t="s">
        <v>302</v>
      </c>
      <c r="C17" s="23" t="s">
        <v>304</v>
      </c>
      <c r="D17" s="23" t="s">
        <v>306</v>
      </c>
      <c r="E17" s="23" t="s">
        <v>100</v>
      </c>
      <c r="F17" s="23" t="s">
        <v>49</v>
      </c>
      <c r="G17" s="24">
        <f>G18</f>
        <v>2451208.37</v>
      </c>
      <c r="H17" s="24"/>
      <c r="I17" s="24"/>
    </row>
    <row r="18" spans="1:9" s="22" customFormat="1" ht="25.5" x14ac:dyDescent="0.25">
      <c r="A18" s="13" t="s">
        <v>50</v>
      </c>
      <c r="B18" s="23" t="s">
        <v>302</v>
      </c>
      <c r="C18" s="23" t="s">
        <v>304</v>
      </c>
      <c r="D18" s="23" t="s">
        <v>306</v>
      </c>
      <c r="E18" s="23" t="s">
        <v>100</v>
      </c>
      <c r="F18" s="23" t="s">
        <v>51</v>
      </c>
      <c r="G18" s="24">
        <f>1886457.6+564750.77</f>
        <v>2451208.37</v>
      </c>
      <c r="H18" s="24"/>
      <c r="I18" s="24"/>
    </row>
    <row r="19" spans="1:9" s="22" customFormat="1" ht="38.25" hidden="1" x14ac:dyDescent="0.25">
      <c r="A19" s="13" t="s">
        <v>52</v>
      </c>
      <c r="B19" s="23" t="s">
        <v>302</v>
      </c>
      <c r="C19" s="23" t="s">
        <v>304</v>
      </c>
      <c r="D19" s="23" t="s">
        <v>306</v>
      </c>
      <c r="E19" s="23" t="s">
        <v>100</v>
      </c>
      <c r="F19" s="23" t="s">
        <v>53</v>
      </c>
      <c r="G19" s="24">
        <v>1900000</v>
      </c>
      <c r="H19" s="24"/>
      <c r="I19" s="24"/>
    </row>
    <row r="20" spans="1:9" s="22" customFormat="1" ht="51" x14ac:dyDescent="0.25">
      <c r="A20" s="66" t="s">
        <v>310</v>
      </c>
      <c r="B20" s="67" t="s">
        <v>302</v>
      </c>
      <c r="C20" s="67" t="s">
        <v>304</v>
      </c>
      <c r="D20" s="67" t="s">
        <v>311</v>
      </c>
      <c r="E20" s="67"/>
      <c r="F20" s="67"/>
      <c r="G20" s="62">
        <f>SUM(G21,G34)</f>
        <v>15616346.5</v>
      </c>
      <c r="H20" s="62"/>
      <c r="I20" s="62"/>
    </row>
    <row r="21" spans="1:9" s="22" customFormat="1" ht="51" hidden="1" x14ac:dyDescent="0.25">
      <c r="A21" s="13" t="s">
        <v>312</v>
      </c>
      <c r="B21" s="23" t="s">
        <v>302</v>
      </c>
      <c r="C21" s="23" t="s">
        <v>304</v>
      </c>
      <c r="D21" s="23" t="s">
        <v>311</v>
      </c>
      <c r="E21" s="23" t="s">
        <v>308</v>
      </c>
      <c r="F21" s="23"/>
      <c r="G21" s="24">
        <f>SUM(G22)</f>
        <v>0</v>
      </c>
      <c r="H21" s="24"/>
      <c r="I21" s="24"/>
    </row>
    <row r="22" spans="1:9" s="22" customFormat="1" hidden="1" x14ac:dyDescent="0.25">
      <c r="A22" s="13" t="s">
        <v>313</v>
      </c>
      <c r="B22" s="23" t="s">
        <v>302</v>
      </c>
      <c r="C22" s="23" t="s">
        <v>304</v>
      </c>
      <c r="D22" s="23" t="s">
        <v>311</v>
      </c>
      <c r="E22" s="23" t="s">
        <v>314</v>
      </c>
      <c r="F22" s="23"/>
      <c r="G22" s="24">
        <f>G23+G27+G31</f>
        <v>0</v>
      </c>
      <c r="H22" s="24"/>
      <c r="I22" s="24"/>
    </row>
    <row r="23" spans="1:9" s="22" customFormat="1" ht="63.75" hidden="1" x14ac:dyDescent="0.25">
      <c r="A23" s="13" t="s">
        <v>43</v>
      </c>
      <c r="B23" s="23" t="s">
        <v>302</v>
      </c>
      <c r="C23" s="23" t="s">
        <v>304</v>
      </c>
      <c r="D23" s="23" t="s">
        <v>311</v>
      </c>
      <c r="E23" s="23" t="s">
        <v>314</v>
      </c>
      <c r="F23" s="23" t="s">
        <v>49</v>
      </c>
      <c r="G23" s="24">
        <f>G24</f>
        <v>0</v>
      </c>
      <c r="H23" s="24"/>
      <c r="I23" s="24"/>
    </row>
    <row r="24" spans="1:9" s="22" customFormat="1" ht="25.5" hidden="1" x14ac:dyDescent="0.25">
      <c r="A24" s="13" t="s">
        <v>50</v>
      </c>
      <c r="B24" s="23" t="s">
        <v>302</v>
      </c>
      <c r="C24" s="23" t="s">
        <v>304</v>
      </c>
      <c r="D24" s="23" t="s">
        <v>311</v>
      </c>
      <c r="E24" s="23" t="s">
        <v>314</v>
      </c>
      <c r="F24" s="23" t="s">
        <v>51</v>
      </c>
      <c r="G24" s="24">
        <f>G25+G26</f>
        <v>0</v>
      </c>
      <c r="H24" s="24"/>
      <c r="I24" s="24"/>
    </row>
    <row r="25" spans="1:9" s="22" customFormat="1" ht="38.25" hidden="1" x14ac:dyDescent="0.25">
      <c r="A25" s="13" t="s">
        <v>52</v>
      </c>
      <c r="B25" s="23" t="s">
        <v>302</v>
      </c>
      <c r="C25" s="23" t="s">
        <v>304</v>
      </c>
      <c r="D25" s="23" t="s">
        <v>311</v>
      </c>
      <c r="E25" s="23" t="s">
        <v>314</v>
      </c>
      <c r="F25" s="23" t="s">
        <v>53</v>
      </c>
      <c r="G25" s="24"/>
      <c r="H25" s="24"/>
      <c r="I25" s="24"/>
    </row>
    <row r="26" spans="1:9" s="22" customFormat="1" ht="38.25" hidden="1" x14ac:dyDescent="0.25">
      <c r="A26" s="13" t="s">
        <v>54</v>
      </c>
      <c r="B26" s="23" t="s">
        <v>302</v>
      </c>
      <c r="C26" s="23" t="s">
        <v>304</v>
      </c>
      <c r="D26" s="23" t="s">
        <v>311</v>
      </c>
      <c r="E26" s="23" t="s">
        <v>314</v>
      </c>
      <c r="F26" s="23" t="s">
        <v>55</v>
      </c>
      <c r="G26" s="24"/>
      <c r="H26" s="24"/>
      <c r="I26" s="24"/>
    </row>
    <row r="27" spans="1:9" s="22" customFormat="1" ht="25.5" hidden="1" x14ac:dyDescent="0.25">
      <c r="A27" s="13" t="s">
        <v>56</v>
      </c>
      <c r="B27" s="23" t="s">
        <v>302</v>
      </c>
      <c r="C27" s="23" t="s">
        <v>304</v>
      </c>
      <c r="D27" s="23" t="s">
        <v>311</v>
      </c>
      <c r="E27" s="23" t="s">
        <v>314</v>
      </c>
      <c r="F27" s="23" t="s">
        <v>40</v>
      </c>
      <c r="G27" s="24">
        <f>G28</f>
        <v>0</v>
      </c>
      <c r="H27" s="24"/>
      <c r="I27" s="24"/>
    </row>
    <row r="28" spans="1:9" s="22" customFormat="1" ht="38.25" hidden="1" x14ac:dyDescent="0.25">
      <c r="A28" s="16" t="s">
        <v>57</v>
      </c>
      <c r="B28" s="68">
        <v>650</v>
      </c>
      <c r="C28" s="69">
        <v>1</v>
      </c>
      <c r="D28" s="69">
        <v>4</v>
      </c>
      <c r="E28" s="70">
        <v>20400</v>
      </c>
      <c r="F28" s="71">
        <v>240</v>
      </c>
      <c r="G28" s="72">
        <f>G29+G30</f>
        <v>0</v>
      </c>
      <c r="H28" s="73"/>
      <c r="I28" s="74" t="s">
        <v>32</v>
      </c>
    </row>
    <row r="29" spans="1:9" s="22" customFormat="1" ht="25.5" hidden="1" x14ac:dyDescent="0.25">
      <c r="A29" s="13" t="s">
        <v>113</v>
      </c>
      <c r="B29" s="23" t="s">
        <v>302</v>
      </c>
      <c r="C29" s="23" t="s">
        <v>304</v>
      </c>
      <c r="D29" s="23" t="s">
        <v>311</v>
      </c>
      <c r="E29" s="23" t="s">
        <v>314</v>
      </c>
      <c r="F29" s="23" t="s">
        <v>114</v>
      </c>
      <c r="G29" s="24"/>
      <c r="H29" s="24"/>
      <c r="I29" s="24"/>
    </row>
    <row r="30" spans="1:9" s="22" customFormat="1" ht="38.25" hidden="1" x14ac:dyDescent="0.25">
      <c r="A30" s="13" t="s">
        <v>58</v>
      </c>
      <c r="B30" s="23" t="s">
        <v>302</v>
      </c>
      <c r="C30" s="23" t="s">
        <v>304</v>
      </c>
      <c r="D30" s="23" t="s">
        <v>311</v>
      </c>
      <c r="E30" s="23" t="s">
        <v>314</v>
      </c>
      <c r="F30" s="23" t="s">
        <v>59</v>
      </c>
      <c r="G30" s="24"/>
      <c r="H30" s="24"/>
      <c r="I30" s="24"/>
    </row>
    <row r="31" spans="1:9" s="22" customFormat="1" hidden="1" x14ac:dyDescent="0.25">
      <c r="A31" s="16" t="s">
        <v>73</v>
      </c>
      <c r="B31" s="23" t="s">
        <v>302</v>
      </c>
      <c r="C31" s="69">
        <v>1</v>
      </c>
      <c r="D31" s="69">
        <v>4</v>
      </c>
      <c r="E31" s="70">
        <v>20400</v>
      </c>
      <c r="F31" s="71">
        <v>800</v>
      </c>
      <c r="G31" s="75">
        <f>G32</f>
        <v>0</v>
      </c>
      <c r="H31" s="73"/>
      <c r="I31" s="74" t="s">
        <v>32</v>
      </c>
    </row>
    <row r="32" spans="1:9" s="22" customFormat="1" hidden="1" x14ac:dyDescent="0.25">
      <c r="A32" s="16" t="s">
        <v>192</v>
      </c>
      <c r="B32" s="23" t="s">
        <v>302</v>
      </c>
      <c r="C32" s="69">
        <v>1</v>
      </c>
      <c r="D32" s="69">
        <v>4</v>
      </c>
      <c r="E32" s="70">
        <v>20400</v>
      </c>
      <c r="F32" s="71">
        <v>850</v>
      </c>
      <c r="G32" s="75">
        <f>G33</f>
        <v>0</v>
      </c>
      <c r="H32" s="73"/>
      <c r="I32" s="74" t="s">
        <v>32</v>
      </c>
    </row>
    <row r="33" spans="1:9" s="22" customFormat="1" hidden="1" x14ac:dyDescent="0.25">
      <c r="A33" s="13" t="s">
        <v>76</v>
      </c>
      <c r="B33" s="23" t="s">
        <v>302</v>
      </c>
      <c r="C33" s="23" t="s">
        <v>304</v>
      </c>
      <c r="D33" s="23" t="s">
        <v>311</v>
      </c>
      <c r="E33" s="23" t="s">
        <v>314</v>
      </c>
      <c r="F33" s="23" t="s">
        <v>77</v>
      </c>
      <c r="G33" s="24"/>
      <c r="H33" s="24"/>
      <c r="I33" s="24"/>
    </row>
    <row r="34" spans="1:9" s="22" customFormat="1" ht="38.25" x14ac:dyDescent="0.25">
      <c r="A34" s="13" t="s">
        <v>95</v>
      </c>
      <c r="B34" s="23" t="s">
        <v>302</v>
      </c>
      <c r="C34" s="23" t="s">
        <v>304</v>
      </c>
      <c r="D34" s="23" t="s">
        <v>311</v>
      </c>
      <c r="E34" s="23" t="s">
        <v>96</v>
      </c>
      <c r="F34" s="23"/>
      <c r="G34" s="24">
        <f>SUM(G36)</f>
        <v>15616346.5</v>
      </c>
      <c r="H34" s="24"/>
      <c r="I34" s="24"/>
    </row>
    <row r="35" spans="1:9" s="22" customFormat="1" ht="25.5" x14ac:dyDescent="0.25">
      <c r="A35" s="13" t="s">
        <v>97</v>
      </c>
      <c r="B35" s="23" t="s">
        <v>302</v>
      </c>
      <c r="C35" s="23" t="s">
        <v>304</v>
      </c>
      <c r="D35" s="23" t="s">
        <v>311</v>
      </c>
      <c r="E35" s="23" t="s">
        <v>98</v>
      </c>
      <c r="F35" s="23"/>
      <c r="G35" s="24">
        <f>G36+G48+G40</f>
        <v>15897901.42</v>
      </c>
      <c r="H35" s="24"/>
      <c r="I35" s="24"/>
    </row>
    <row r="36" spans="1:9" s="22" customFormat="1" ht="25.5" x14ac:dyDescent="0.25">
      <c r="A36" s="13" t="s">
        <v>101</v>
      </c>
      <c r="B36" s="23" t="s">
        <v>302</v>
      </c>
      <c r="C36" s="23" t="s">
        <v>304</v>
      </c>
      <c r="D36" s="23" t="s">
        <v>311</v>
      </c>
      <c r="E36" s="23" t="s">
        <v>102</v>
      </c>
      <c r="F36" s="23"/>
      <c r="G36" s="24">
        <f>G37+G49+G40</f>
        <v>15616346.5</v>
      </c>
      <c r="H36" s="24"/>
      <c r="I36" s="24"/>
    </row>
    <row r="37" spans="1:9" s="22" customFormat="1" ht="63.75" x14ac:dyDescent="0.25">
      <c r="A37" s="13" t="s">
        <v>43</v>
      </c>
      <c r="B37" s="23" t="s">
        <v>302</v>
      </c>
      <c r="C37" s="23" t="s">
        <v>304</v>
      </c>
      <c r="D37" s="23" t="s">
        <v>311</v>
      </c>
      <c r="E37" s="23" t="s">
        <v>102</v>
      </c>
      <c r="F37" s="23" t="s">
        <v>49</v>
      </c>
      <c r="G37" s="24">
        <f>G38</f>
        <v>15334791.58</v>
      </c>
      <c r="H37" s="24"/>
      <c r="I37" s="24"/>
    </row>
    <row r="38" spans="1:9" s="22" customFormat="1" ht="25.5" x14ac:dyDescent="0.25">
      <c r="A38" s="13" t="s">
        <v>50</v>
      </c>
      <c r="B38" s="23" t="s">
        <v>302</v>
      </c>
      <c r="C38" s="23" t="s">
        <v>304</v>
      </c>
      <c r="D38" s="23" t="s">
        <v>311</v>
      </c>
      <c r="E38" s="23" t="s">
        <v>102</v>
      </c>
      <c r="F38" s="23" t="s">
        <v>51</v>
      </c>
      <c r="G38" s="24">
        <f>11794380.18+3540411.4</f>
        <v>15334791.58</v>
      </c>
      <c r="H38" s="24"/>
      <c r="I38" s="24"/>
    </row>
    <row r="39" spans="1:9" s="22" customFormat="1" ht="38.25" hidden="1" x14ac:dyDescent="0.25">
      <c r="A39" s="13" t="s">
        <v>52</v>
      </c>
      <c r="B39" s="23" t="s">
        <v>302</v>
      </c>
      <c r="C39" s="23" t="s">
        <v>304</v>
      </c>
      <c r="D39" s="23" t="s">
        <v>311</v>
      </c>
      <c r="E39" s="23" t="s">
        <v>102</v>
      </c>
      <c r="F39" s="23" t="s">
        <v>53</v>
      </c>
      <c r="G39" s="24"/>
      <c r="H39" s="24"/>
      <c r="I39" s="24"/>
    </row>
    <row r="40" spans="1:9" s="22" customFormat="1" x14ac:dyDescent="0.25">
      <c r="A40" s="76" t="s">
        <v>103</v>
      </c>
      <c r="B40" s="68">
        <v>650</v>
      </c>
      <c r="C40" s="23" t="s">
        <v>304</v>
      </c>
      <c r="D40" s="23" t="s">
        <v>311</v>
      </c>
      <c r="E40" s="23" t="s">
        <v>104</v>
      </c>
      <c r="F40" s="71" t="s">
        <v>32</v>
      </c>
      <c r="G40" s="75">
        <f>G41+G43+G46</f>
        <v>281554.92000000004</v>
      </c>
      <c r="H40" s="77"/>
      <c r="I40" s="78" t="s">
        <v>32</v>
      </c>
    </row>
    <row r="41" spans="1:9" s="22" customFormat="1" ht="63.75" x14ac:dyDescent="0.25">
      <c r="A41" s="13" t="s">
        <v>119</v>
      </c>
      <c r="B41" s="23" t="s">
        <v>302</v>
      </c>
      <c r="C41" s="23" t="s">
        <v>304</v>
      </c>
      <c r="D41" s="23" t="s">
        <v>311</v>
      </c>
      <c r="E41" s="23" t="s">
        <v>104</v>
      </c>
      <c r="F41" s="23" t="s">
        <v>49</v>
      </c>
      <c r="G41" s="24">
        <f>G42</f>
        <v>193054.92</v>
      </c>
      <c r="H41" s="24"/>
      <c r="I41" s="24"/>
    </row>
    <row r="42" spans="1:9" s="22" customFormat="1" ht="25.5" x14ac:dyDescent="0.25">
      <c r="A42" s="13" t="s">
        <v>50</v>
      </c>
      <c r="B42" s="23" t="s">
        <v>302</v>
      </c>
      <c r="C42" s="23" t="s">
        <v>304</v>
      </c>
      <c r="D42" s="23" t="s">
        <v>311</v>
      </c>
      <c r="E42" s="23" t="s">
        <v>104</v>
      </c>
      <c r="F42" s="23" t="s">
        <v>51</v>
      </c>
      <c r="G42" s="24">
        <v>193054.92</v>
      </c>
      <c r="H42" s="24"/>
      <c r="I42" s="24"/>
    </row>
    <row r="43" spans="1:9" s="22" customFormat="1" ht="25.5" x14ac:dyDescent="0.25">
      <c r="A43" s="13" t="s">
        <v>56</v>
      </c>
      <c r="B43" s="23" t="s">
        <v>302</v>
      </c>
      <c r="C43" s="23" t="s">
        <v>304</v>
      </c>
      <c r="D43" s="23" t="s">
        <v>311</v>
      </c>
      <c r="E43" s="23" t="s">
        <v>104</v>
      </c>
      <c r="F43" s="23" t="s">
        <v>40</v>
      </c>
      <c r="G43" s="24">
        <f>G44</f>
        <v>88500</v>
      </c>
      <c r="H43" s="24"/>
      <c r="I43" s="24"/>
    </row>
    <row r="44" spans="1:9" s="22" customFormat="1" ht="38.25" x14ac:dyDescent="0.25">
      <c r="A44" s="16" t="s">
        <v>57</v>
      </c>
      <c r="B44" s="68">
        <v>650</v>
      </c>
      <c r="C44" s="23" t="s">
        <v>304</v>
      </c>
      <c r="D44" s="23" t="s">
        <v>311</v>
      </c>
      <c r="E44" s="23" t="s">
        <v>104</v>
      </c>
      <c r="F44" s="71">
        <v>240</v>
      </c>
      <c r="G44" s="75">
        <v>88500</v>
      </c>
      <c r="H44" s="72"/>
      <c r="I44" s="72"/>
    </row>
    <row r="45" spans="1:9" s="22" customFormat="1" ht="38.25" hidden="1" x14ac:dyDescent="0.25">
      <c r="A45" s="13" t="s">
        <v>58</v>
      </c>
      <c r="B45" s="23" t="s">
        <v>302</v>
      </c>
      <c r="C45" s="23" t="s">
        <v>304</v>
      </c>
      <c r="D45" s="23" t="s">
        <v>311</v>
      </c>
      <c r="E45" s="23" t="s">
        <v>102</v>
      </c>
      <c r="F45" s="23" t="s">
        <v>59</v>
      </c>
      <c r="G45" s="24">
        <v>20000</v>
      </c>
      <c r="H45" s="24"/>
      <c r="I45" s="24"/>
    </row>
    <row r="46" spans="1:9" s="22" customFormat="1" ht="25.5" hidden="1" x14ac:dyDescent="0.25">
      <c r="A46" s="13" t="s">
        <v>39</v>
      </c>
      <c r="B46" s="23" t="s">
        <v>302</v>
      </c>
      <c r="C46" s="23" t="s">
        <v>304</v>
      </c>
      <c r="D46" s="23" t="s">
        <v>311</v>
      </c>
      <c r="E46" s="23" t="s">
        <v>104</v>
      </c>
      <c r="F46" s="23" t="s">
        <v>40</v>
      </c>
      <c r="G46" s="24">
        <f>G47</f>
        <v>0</v>
      </c>
      <c r="H46" s="24"/>
      <c r="I46" s="24"/>
    </row>
    <row r="47" spans="1:9" s="22" customFormat="1" ht="25.5" hidden="1" x14ac:dyDescent="0.25">
      <c r="A47" s="16" t="s">
        <v>41</v>
      </c>
      <c r="B47" s="68">
        <v>650</v>
      </c>
      <c r="C47" s="23" t="s">
        <v>304</v>
      </c>
      <c r="D47" s="23" t="s">
        <v>311</v>
      </c>
      <c r="E47" s="23" t="s">
        <v>104</v>
      </c>
      <c r="F47" s="71">
        <v>240</v>
      </c>
      <c r="G47" s="75"/>
      <c r="H47" s="72"/>
      <c r="I47" s="72"/>
    </row>
    <row r="48" spans="1:9" s="22" customFormat="1" ht="38.25" hidden="1" x14ac:dyDescent="0.25">
      <c r="A48" s="13" t="s">
        <v>54</v>
      </c>
      <c r="B48" s="23" t="s">
        <v>302</v>
      </c>
      <c r="C48" s="23" t="s">
        <v>304</v>
      </c>
      <c r="D48" s="23" t="s">
        <v>311</v>
      </c>
      <c r="E48" s="23" t="s">
        <v>315</v>
      </c>
      <c r="F48" s="23" t="s">
        <v>55</v>
      </c>
      <c r="G48" s="24"/>
      <c r="H48" s="24"/>
      <c r="I48" s="24"/>
    </row>
    <row r="49" spans="1:9" s="22" customFormat="1" ht="25.5" hidden="1" x14ac:dyDescent="0.25">
      <c r="A49" s="13" t="s">
        <v>56</v>
      </c>
      <c r="B49" s="23" t="s">
        <v>302</v>
      </c>
      <c r="C49" s="23" t="s">
        <v>304</v>
      </c>
      <c r="D49" s="23" t="s">
        <v>311</v>
      </c>
      <c r="E49" s="23" t="s">
        <v>315</v>
      </c>
      <c r="F49" s="23" t="s">
        <v>40</v>
      </c>
      <c r="G49" s="24">
        <f>G50</f>
        <v>0</v>
      </c>
      <c r="H49" s="24"/>
      <c r="I49" s="24"/>
    </row>
    <row r="50" spans="1:9" s="22" customFormat="1" ht="38.25" hidden="1" x14ac:dyDescent="0.25">
      <c r="A50" s="16" t="s">
        <v>57</v>
      </c>
      <c r="B50" s="68">
        <v>650</v>
      </c>
      <c r="C50" s="23" t="s">
        <v>304</v>
      </c>
      <c r="D50" s="23" t="s">
        <v>311</v>
      </c>
      <c r="E50" s="23" t="s">
        <v>315</v>
      </c>
      <c r="F50" s="71">
        <v>240</v>
      </c>
      <c r="G50" s="75">
        <f>G51</f>
        <v>0</v>
      </c>
      <c r="H50" s="72"/>
      <c r="I50" s="72"/>
    </row>
    <row r="51" spans="1:9" s="22" customFormat="1" ht="38.25" hidden="1" x14ac:dyDescent="0.25">
      <c r="A51" s="13" t="s">
        <v>58</v>
      </c>
      <c r="B51" s="23" t="s">
        <v>302</v>
      </c>
      <c r="C51" s="23" t="s">
        <v>304</v>
      </c>
      <c r="D51" s="23" t="s">
        <v>311</v>
      </c>
      <c r="E51" s="23" t="s">
        <v>315</v>
      </c>
      <c r="F51" s="23" t="s">
        <v>59</v>
      </c>
      <c r="G51" s="24"/>
      <c r="H51" s="24"/>
      <c r="I51" s="24"/>
    </row>
    <row r="52" spans="1:9" s="22" customFormat="1" hidden="1" x14ac:dyDescent="0.25">
      <c r="A52" s="79" t="s">
        <v>316</v>
      </c>
      <c r="B52" s="67" t="s">
        <v>302</v>
      </c>
      <c r="C52" s="67" t="s">
        <v>304</v>
      </c>
      <c r="D52" s="67" t="s">
        <v>317</v>
      </c>
      <c r="E52" s="67"/>
      <c r="F52" s="67"/>
      <c r="G52" s="62">
        <f>SUM(G55)</f>
        <v>0</v>
      </c>
      <c r="H52" s="62"/>
      <c r="I52" s="62"/>
    </row>
    <row r="53" spans="1:9" s="22" customFormat="1" ht="38.25" hidden="1" x14ac:dyDescent="0.25">
      <c r="A53" s="13" t="s">
        <v>95</v>
      </c>
      <c r="B53" s="23" t="s">
        <v>302</v>
      </c>
      <c r="C53" s="23" t="s">
        <v>304</v>
      </c>
      <c r="D53" s="23" t="s">
        <v>317</v>
      </c>
      <c r="E53" s="23" t="s">
        <v>96</v>
      </c>
      <c r="F53" s="23"/>
      <c r="G53" s="24">
        <f>SUM(G55)</f>
        <v>0</v>
      </c>
      <c r="H53" s="24"/>
      <c r="I53" s="24"/>
    </row>
    <row r="54" spans="1:9" s="22" customFormat="1" ht="25.5" hidden="1" x14ac:dyDescent="0.25">
      <c r="A54" s="13" t="s">
        <v>97</v>
      </c>
      <c r="B54" s="23" t="s">
        <v>302</v>
      </c>
      <c r="C54" s="23" t="s">
        <v>304</v>
      </c>
      <c r="D54" s="23" t="s">
        <v>317</v>
      </c>
      <c r="E54" s="23" t="s">
        <v>98</v>
      </c>
      <c r="F54" s="23"/>
      <c r="G54" s="24">
        <f>G55</f>
        <v>0</v>
      </c>
      <c r="H54" s="24"/>
      <c r="I54" s="24"/>
    </row>
    <row r="55" spans="1:9" s="22" customFormat="1" ht="38.25" hidden="1" x14ac:dyDescent="0.25">
      <c r="A55" s="13" t="s">
        <v>124</v>
      </c>
      <c r="B55" s="23" t="s">
        <v>302</v>
      </c>
      <c r="C55" s="23" t="s">
        <v>304</v>
      </c>
      <c r="D55" s="23" t="s">
        <v>317</v>
      </c>
      <c r="E55" s="23" t="s">
        <v>104</v>
      </c>
      <c r="F55" s="23"/>
      <c r="G55" s="24">
        <f>G56</f>
        <v>0</v>
      </c>
      <c r="H55" s="24"/>
      <c r="I55" s="24"/>
    </row>
    <row r="56" spans="1:9" s="22" customFormat="1" hidden="1" x14ac:dyDescent="0.25">
      <c r="A56" s="13" t="s">
        <v>73</v>
      </c>
      <c r="B56" s="23" t="s">
        <v>302</v>
      </c>
      <c r="C56" s="23" t="s">
        <v>304</v>
      </c>
      <c r="D56" s="23" t="s">
        <v>317</v>
      </c>
      <c r="E56" s="23" t="s">
        <v>104</v>
      </c>
      <c r="F56" s="23" t="s">
        <v>125</v>
      </c>
      <c r="G56" s="24">
        <f>G57</f>
        <v>0</v>
      </c>
      <c r="H56" s="24"/>
      <c r="I56" s="24"/>
    </row>
    <row r="57" spans="1:9" s="22" customFormat="1" hidden="1" x14ac:dyDescent="0.25">
      <c r="A57" s="16" t="s">
        <v>126</v>
      </c>
      <c r="B57" s="68">
        <v>650</v>
      </c>
      <c r="C57" s="69">
        <v>1</v>
      </c>
      <c r="D57" s="69">
        <v>7</v>
      </c>
      <c r="E57" s="23" t="s">
        <v>104</v>
      </c>
      <c r="F57" s="71">
        <v>880</v>
      </c>
      <c r="G57" s="75"/>
      <c r="H57" s="73"/>
      <c r="I57" s="74" t="s">
        <v>32</v>
      </c>
    </row>
    <row r="58" spans="1:9" s="22" customFormat="1" ht="25.5" hidden="1" x14ac:dyDescent="0.25">
      <c r="A58" s="13" t="s">
        <v>318</v>
      </c>
      <c r="B58" s="23" t="s">
        <v>302</v>
      </c>
      <c r="C58" s="23" t="s">
        <v>304</v>
      </c>
      <c r="D58" s="23" t="s">
        <v>317</v>
      </c>
      <c r="E58" s="23" t="s">
        <v>319</v>
      </c>
      <c r="F58" s="23" t="s">
        <v>59</v>
      </c>
      <c r="G58" s="24"/>
      <c r="H58" s="24"/>
      <c r="I58" s="24"/>
    </row>
    <row r="59" spans="1:9" s="80" customFormat="1" ht="12.75" hidden="1" x14ac:dyDescent="0.2">
      <c r="A59" s="79" t="s">
        <v>320</v>
      </c>
      <c r="B59" s="67" t="s">
        <v>302</v>
      </c>
      <c r="C59" s="67" t="s">
        <v>304</v>
      </c>
      <c r="D59" s="67" t="s">
        <v>321</v>
      </c>
      <c r="E59" s="67"/>
      <c r="F59" s="67"/>
      <c r="G59" s="62">
        <f>G60+G64</f>
        <v>0</v>
      </c>
      <c r="H59" s="62"/>
      <c r="I59" s="62"/>
    </row>
    <row r="60" spans="1:9" s="80" customFormat="1" ht="12.75" hidden="1" x14ac:dyDescent="0.2">
      <c r="A60" s="13" t="s">
        <v>320</v>
      </c>
      <c r="B60" s="23" t="s">
        <v>302</v>
      </c>
      <c r="C60" s="23" t="s">
        <v>304</v>
      </c>
      <c r="D60" s="23" t="s">
        <v>321</v>
      </c>
      <c r="E60" s="23" t="s">
        <v>322</v>
      </c>
      <c r="F60" s="23"/>
      <c r="G60" s="24">
        <f t="shared" ref="G60:G67" si="0">G61</f>
        <v>0</v>
      </c>
      <c r="H60" s="24"/>
      <c r="I60" s="24"/>
    </row>
    <row r="61" spans="1:9" s="80" customFormat="1" ht="12.75" hidden="1" x14ac:dyDescent="0.2">
      <c r="A61" s="13" t="s">
        <v>323</v>
      </c>
      <c r="B61" s="23" t="s">
        <v>302</v>
      </c>
      <c r="C61" s="23" t="s">
        <v>304</v>
      </c>
      <c r="D61" s="23" t="s">
        <v>321</v>
      </c>
      <c r="E61" s="23" t="s">
        <v>324</v>
      </c>
      <c r="F61" s="23"/>
      <c r="G61" s="24">
        <f t="shared" si="0"/>
        <v>0</v>
      </c>
      <c r="H61" s="24"/>
      <c r="I61" s="24"/>
    </row>
    <row r="62" spans="1:9" s="80" customFormat="1" ht="12.75" hidden="1" x14ac:dyDescent="0.2">
      <c r="A62" s="16" t="s">
        <v>73</v>
      </c>
      <c r="B62" s="68">
        <v>650</v>
      </c>
      <c r="C62" s="69">
        <v>1</v>
      </c>
      <c r="D62" s="69">
        <v>11</v>
      </c>
      <c r="E62" s="70">
        <v>700500</v>
      </c>
      <c r="F62" s="71">
        <v>800</v>
      </c>
      <c r="G62" s="75">
        <f t="shared" si="0"/>
        <v>0</v>
      </c>
      <c r="H62" s="73"/>
      <c r="I62" s="74" t="s">
        <v>32</v>
      </c>
    </row>
    <row r="63" spans="1:9" s="80" customFormat="1" ht="12.75" hidden="1" x14ac:dyDescent="0.2">
      <c r="A63" s="13" t="s">
        <v>83</v>
      </c>
      <c r="B63" s="23" t="s">
        <v>302</v>
      </c>
      <c r="C63" s="23" t="s">
        <v>304</v>
      </c>
      <c r="D63" s="23" t="s">
        <v>321</v>
      </c>
      <c r="E63" s="23" t="s">
        <v>324</v>
      </c>
      <c r="F63" s="23" t="s">
        <v>84</v>
      </c>
      <c r="G63" s="24"/>
      <c r="H63" s="24"/>
      <c r="I63" s="24"/>
    </row>
    <row r="64" spans="1:9" s="80" customFormat="1" ht="25.5" hidden="1" x14ac:dyDescent="0.2">
      <c r="A64" s="81" t="s">
        <v>128</v>
      </c>
      <c r="B64" s="23" t="s">
        <v>302</v>
      </c>
      <c r="C64" s="23" t="s">
        <v>304</v>
      </c>
      <c r="D64" s="23" t="s">
        <v>321</v>
      </c>
      <c r="E64" s="82" t="s">
        <v>129</v>
      </c>
      <c r="F64" s="23"/>
      <c r="G64" s="24">
        <f>G66</f>
        <v>0</v>
      </c>
      <c r="H64" s="24"/>
      <c r="I64" s="24"/>
    </row>
    <row r="65" spans="1:9" s="80" customFormat="1" ht="25.5" hidden="1" x14ac:dyDescent="0.2">
      <c r="A65" s="83" t="s">
        <v>130</v>
      </c>
      <c r="B65" s="23" t="s">
        <v>302</v>
      </c>
      <c r="C65" s="23" t="s">
        <v>304</v>
      </c>
      <c r="D65" s="23" t="s">
        <v>321</v>
      </c>
      <c r="E65" s="82" t="s">
        <v>131</v>
      </c>
      <c r="F65" s="23"/>
      <c r="G65" s="24">
        <f>G66</f>
        <v>0</v>
      </c>
      <c r="H65" s="24"/>
      <c r="I65" s="24"/>
    </row>
    <row r="66" spans="1:9" s="80" customFormat="1" ht="12.75" hidden="1" x14ac:dyDescent="0.2">
      <c r="A66" s="13" t="s">
        <v>325</v>
      </c>
      <c r="B66" s="23" t="s">
        <v>302</v>
      </c>
      <c r="C66" s="23" t="s">
        <v>304</v>
      </c>
      <c r="D66" s="23" t="s">
        <v>321</v>
      </c>
      <c r="E66" s="82" t="s">
        <v>132</v>
      </c>
      <c r="F66" s="23"/>
      <c r="G66" s="24">
        <f t="shared" si="0"/>
        <v>0</v>
      </c>
      <c r="H66" s="24"/>
      <c r="I66" s="24"/>
    </row>
    <row r="67" spans="1:9" s="80" customFormat="1" ht="12.75" hidden="1" x14ac:dyDescent="0.2">
      <c r="A67" s="16" t="s">
        <v>73</v>
      </c>
      <c r="B67" s="68">
        <v>650</v>
      </c>
      <c r="C67" s="69">
        <v>1</v>
      </c>
      <c r="D67" s="69">
        <v>11</v>
      </c>
      <c r="E67" s="82" t="s">
        <v>132</v>
      </c>
      <c r="F67" s="71">
        <v>800</v>
      </c>
      <c r="G67" s="75">
        <f t="shared" si="0"/>
        <v>0</v>
      </c>
      <c r="H67" s="73"/>
      <c r="I67" s="74" t="s">
        <v>32</v>
      </c>
    </row>
    <row r="68" spans="1:9" s="80" customFormat="1" ht="12.75" hidden="1" x14ac:dyDescent="0.2">
      <c r="A68" s="13" t="s">
        <v>83</v>
      </c>
      <c r="B68" s="23" t="s">
        <v>302</v>
      </c>
      <c r="C68" s="23" t="s">
        <v>304</v>
      </c>
      <c r="D68" s="23" t="s">
        <v>321</v>
      </c>
      <c r="E68" s="82" t="s">
        <v>132</v>
      </c>
      <c r="F68" s="23" t="s">
        <v>84</v>
      </c>
      <c r="G68" s="24"/>
      <c r="H68" s="24"/>
      <c r="I68" s="24"/>
    </row>
    <row r="69" spans="1:9" s="22" customFormat="1" x14ac:dyDescent="0.25">
      <c r="A69" s="66" t="s">
        <v>326</v>
      </c>
      <c r="B69" s="67" t="s">
        <v>302</v>
      </c>
      <c r="C69" s="67" t="s">
        <v>304</v>
      </c>
      <c r="D69" s="67" t="s">
        <v>327</v>
      </c>
      <c r="E69" s="67"/>
      <c r="F69" s="67"/>
      <c r="G69" s="62">
        <f>G91+G115</f>
        <v>10889771.620000001</v>
      </c>
      <c r="H69" s="62"/>
      <c r="I69" s="62"/>
    </row>
    <row r="70" spans="1:9" s="22" customFormat="1" ht="38.25" hidden="1" x14ac:dyDescent="0.25">
      <c r="A70" s="17" t="s">
        <v>44</v>
      </c>
      <c r="B70" s="20" t="s">
        <v>302</v>
      </c>
      <c r="C70" s="23" t="s">
        <v>304</v>
      </c>
      <c r="D70" s="23" t="s">
        <v>327</v>
      </c>
      <c r="E70" s="23" t="s">
        <v>45</v>
      </c>
      <c r="F70" s="23"/>
      <c r="G70" s="24" t="e">
        <f>G72+#REF!</f>
        <v>#REF!</v>
      </c>
      <c r="H70" s="24"/>
      <c r="I70" s="24"/>
    </row>
    <row r="71" spans="1:9" s="22" customFormat="1" ht="25.5" hidden="1" x14ac:dyDescent="0.25">
      <c r="A71" s="13" t="s">
        <v>46</v>
      </c>
      <c r="B71" s="23" t="s">
        <v>302</v>
      </c>
      <c r="C71" s="23" t="s">
        <v>304</v>
      </c>
      <c r="D71" s="23" t="s">
        <v>327</v>
      </c>
      <c r="E71" s="23" t="s">
        <v>47</v>
      </c>
      <c r="F71" s="23"/>
      <c r="G71" s="24">
        <f>G72</f>
        <v>0</v>
      </c>
      <c r="H71" s="24"/>
      <c r="I71" s="24"/>
    </row>
    <row r="72" spans="1:9" s="22" customFormat="1" hidden="1" x14ac:dyDescent="0.25">
      <c r="A72" s="13" t="s">
        <v>33</v>
      </c>
      <c r="B72" s="23" t="s">
        <v>302</v>
      </c>
      <c r="C72" s="23" t="s">
        <v>304</v>
      </c>
      <c r="D72" s="23" t="s">
        <v>327</v>
      </c>
      <c r="E72" s="23" t="s">
        <v>48</v>
      </c>
      <c r="F72" s="23"/>
      <c r="G72" s="24">
        <f>G73+G76</f>
        <v>0</v>
      </c>
      <c r="H72" s="24"/>
      <c r="I72" s="24"/>
    </row>
    <row r="73" spans="1:9" s="22" customFormat="1" ht="63.75" hidden="1" x14ac:dyDescent="0.25">
      <c r="A73" s="13" t="s">
        <v>43</v>
      </c>
      <c r="B73" s="23" t="s">
        <v>302</v>
      </c>
      <c r="C73" s="23" t="s">
        <v>304</v>
      </c>
      <c r="D73" s="23" t="s">
        <v>327</v>
      </c>
      <c r="E73" s="23" t="s">
        <v>48</v>
      </c>
      <c r="F73" s="23" t="s">
        <v>49</v>
      </c>
      <c r="G73" s="24">
        <f>G74</f>
        <v>0</v>
      </c>
      <c r="H73" s="24"/>
      <c r="I73" s="24"/>
    </row>
    <row r="74" spans="1:9" s="22" customFormat="1" ht="25.5" hidden="1" x14ac:dyDescent="0.25">
      <c r="A74" s="13" t="s">
        <v>50</v>
      </c>
      <c r="B74" s="23" t="s">
        <v>302</v>
      </c>
      <c r="C74" s="23" t="s">
        <v>304</v>
      </c>
      <c r="D74" s="23" t="s">
        <v>327</v>
      </c>
      <c r="E74" s="23" t="s">
        <v>48</v>
      </c>
      <c r="F74" s="23" t="s">
        <v>51</v>
      </c>
      <c r="G74" s="24"/>
      <c r="H74" s="24"/>
      <c r="I74" s="24"/>
    </row>
    <row r="75" spans="1:9" s="22" customFormat="1" ht="38.25" hidden="1" x14ac:dyDescent="0.25">
      <c r="A75" s="13" t="s">
        <v>54</v>
      </c>
      <c r="B75" s="23" t="s">
        <v>302</v>
      </c>
      <c r="C75" s="23" t="s">
        <v>304</v>
      </c>
      <c r="D75" s="23" t="s">
        <v>327</v>
      </c>
      <c r="E75" s="23" t="s">
        <v>48</v>
      </c>
      <c r="F75" s="23" t="s">
        <v>55</v>
      </c>
      <c r="G75" s="24">
        <v>2353</v>
      </c>
      <c r="H75" s="24"/>
      <c r="I75" s="24"/>
    </row>
    <row r="76" spans="1:9" s="22" customFormat="1" ht="25.5" hidden="1" x14ac:dyDescent="0.25">
      <c r="A76" s="13" t="s">
        <v>56</v>
      </c>
      <c r="B76" s="23" t="s">
        <v>302</v>
      </c>
      <c r="C76" s="23" t="s">
        <v>304</v>
      </c>
      <c r="D76" s="23" t="s">
        <v>327</v>
      </c>
      <c r="E76" s="23" t="s">
        <v>48</v>
      </c>
      <c r="F76" s="23" t="s">
        <v>40</v>
      </c>
      <c r="G76" s="24">
        <f>G77</f>
        <v>0</v>
      </c>
      <c r="H76" s="24"/>
      <c r="I76" s="24"/>
    </row>
    <row r="77" spans="1:9" s="22" customFormat="1" ht="38.25" hidden="1" x14ac:dyDescent="0.25">
      <c r="A77" s="16" t="s">
        <v>57</v>
      </c>
      <c r="B77" s="68">
        <v>650</v>
      </c>
      <c r="C77" s="23" t="s">
        <v>304</v>
      </c>
      <c r="D77" s="23" t="s">
        <v>327</v>
      </c>
      <c r="E77" s="23" t="s">
        <v>48</v>
      </c>
      <c r="F77" s="71">
        <v>240</v>
      </c>
      <c r="G77" s="75"/>
      <c r="H77" s="72"/>
      <c r="I77" s="72"/>
    </row>
    <row r="78" spans="1:9" s="22" customFormat="1" ht="38.25" hidden="1" x14ac:dyDescent="0.25">
      <c r="A78" s="13" t="s">
        <v>58</v>
      </c>
      <c r="B78" s="23" t="s">
        <v>302</v>
      </c>
      <c r="C78" s="23" t="s">
        <v>304</v>
      </c>
      <c r="D78" s="23" t="s">
        <v>327</v>
      </c>
      <c r="E78" s="23" t="s">
        <v>48</v>
      </c>
      <c r="F78" s="23" t="s">
        <v>59</v>
      </c>
      <c r="G78" s="24">
        <v>210000</v>
      </c>
      <c r="H78" s="24"/>
      <c r="I78" s="24"/>
    </row>
    <row r="79" spans="1:9" s="22" customFormat="1" ht="25.5" hidden="1" x14ac:dyDescent="0.25">
      <c r="A79" s="16" t="s">
        <v>328</v>
      </c>
      <c r="B79" s="68">
        <v>650</v>
      </c>
      <c r="C79" s="69">
        <v>1</v>
      </c>
      <c r="D79" s="69">
        <v>13</v>
      </c>
      <c r="E79" s="70">
        <v>920000</v>
      </c>
      <c r="F79" s="71" t="s">
        <v>32</v>
      </c>
      <c r="G79" s="75">
        <f>G80</f>
        <v>0</v>
      </c>
      <c r="H79" s="77"/>
      <c r="I79" s="78" t="s">
        <v>32</v>
      </c>
    </row>
    <row r="80" spans="1:9" s="22" customFormat="1" hidden="1" x14ac:dyDescent="0.25">
      <c r="A80" s="16" t="s">
        <v>329</v>
      </c>
      <c r="B80" s="68">
        <v>650</v>
      </c>
      <c r="C80" s="69">
        <v>1</v>
      </c>
      <c r="D80" s="69">
        <v>13</v>
      </c>
      <c r="E80" s="70">
        <v>920300</v>
      </c>
      <c r="F80" s="71" t="s">
        <v>32</v>
      </c>
      <c r="G80" s="75">
        <f>G81</f>
        <v>0</v>
      </c>
      <c r="H80" s="77"/>
      <c r="I80" s="78" t="s">
        <v>32</v>
      </c>
    </row>
    <row r="81" spans="1:11" s="22" customFormat="1" hidden="1" x14ac:dyDescent="0.25">
      <c r="A81" s="13" t="s">
        <v>330</v>
      </c>
      <c r="B81" s="23" t="s">
        <v>302</v>
      </c>
      <c r="C81" s="23" t="s">
        <v>304</v>
      </c>
      <c r="D81" s="23" t="s">
        <v>327</v>
      </c>
      <c r="E81" s="23" t="s">
        <v>331</v>
      </c>
      <c r="F81" s="23"/>
      <c r="G81" s="24">
        <f>G82</f>
        <v>0</v>
      </c>
      <c r="H81" s="24"/>
      <c r="I81" s="24"/>
    </row>
    <row r="82" spans="1:11" s="22" customFormat="1" ht="63.75" hidden="1" x14ac:dyDescent="0.25">
      <c r="A82" s="13" t="s">
        <v>43</v>
      </c>
      <c r="B82" s="23" t="s">
        <v>302</v>
      </c>
      <c r="C82" s="23" t="s">
        <v>304</v>
      </c>
      <c r="D82" s="23" t="s">
        <v>327</v>
      </c>
      <c r="E82" s="23" t="s">
        <v>331</v>
      </c>
      <c r="F82" s="23" t="s">
        <v>49</v>
      </c>
      <c r="G82" s="24">
        <f>G83</f>
        <v>0</v>
      </c>
      <c r="H82" s="24"/>
      <c r="I82" s="24"/>
    </row>
    <row r="83" spans="1:11" s="22" customFormat="1" ht="25.5" hidden="1" x14ac:dyDescent="0.25">
      <c r="A83" s="13" t="s">
        <v>50</v>
      </c>
      <c r="B83" s="23" t="s">
        <v>302</v>
      </c>
      <c r="C83" s="23" t="s">
        <v>304</v>
      </c>
      <c r="D83" s="23" t="s">
        <v>327</v>
      </c>
      <c r="E83" s="23" t="s">
        <v>331</v>
      </c>
      <c r="F83" s="23" t="s">
        <v>51</v>
      </c>
      <c r="G83" s="24">
        <f>G84</f>
        <v>0</v>
      </c>
      <c r="H83" s="24"/>
      <c r="I83" s="24"/>
    </row>
    <row r="84" spans="1:11" s="22" customFormat="1" ht="25.5" hidden="1" x14ac:dyDescent="0.25">
      <c r="A84" s="13" t="s">
        <v>332</v>
      </c>
      <c r="B84" s="23" t="s">
        <v>302</v>
      </c>
      <c r="C84" s="23" t="s">
        <v>304</v>
      </c>
      <c r="D84" s="23" t="s">
        <v>327</v>
      </c>
      <c r="E84" s="23" t="s">
        <v>331</v>
      </c>
      <c r="F84" s="23" t="s">
        <v>55</v>
      </c>
      <c r="G84" s="24"/>
      <c r="H84" s="24"/>
      <c r="I84" s="24"/>
    </row>
    <row r="85" spans="1:11" s="22" customFormat="1" ht="25.5" hidden="1" x14ac:dyDescent="0.25">
      <c r="A85" s="16" t="s">
        <v>333</v>
      </c>
      <c r="B85" s="23" t="s">
        <v>302</v>
      </c>
      <c r="C85" s="69">
        <v>1</v>
      </c>
      <c r="D85" s="69">
        <v>13</v>
      </c>
      <c r="E85" s="70">
        <v>930000</v>
      </c>
      <c r="F85" s="71" t="s">
        <v>32</v>
      </c>
      <c r="G85" s="75">
        <f>G86</f>
        <v>0</v>
      </c>
      <c r="H85" s="77"/>
      <c r="I85" s="78" t="s">
        <v>32</v>
      </c>
    </row>
    <row r="86" spans="1:11" s="22" customFormat="1" ht="25.5" hidden="1" x14ac:dyDescent="0.25">
      <c r="A86" s="16" t="s">
        <v>334</v>
      </c>
      <c r="B86" s="23" t="s">
        <v>302</v>
      </c>
      <c r="C86" s="69">
        <v>1</v>
      </c>
      <c r="D86" s="69">
        <v>13</v>
      </c>
      <c r="E86" s="70">
        <v>939900</v>
      </c>
      <c r="F86" s="71" t="s">
        <v>32</v>
      </c>
      <c r="G86" s="75">
        <f>G87</f>
        <v>0</v>
      </c>
      <c r="H86" s="77"/>
      <c r="I86" s="78" t="s">
        <v>32</v>
      </c>
    </row>
    <row r="87" spans="1:11" s="22" customFormat="1" ht="25.5" hidden="1" x14ac:dyDescent="0.25">
      <c r="A87" s="13" t="s">
        <v>39</v>
      </c>
      <c r="B87" s="23" t="s">
        <v>302</v>
      </c>
      <c r="C87" s="23" t="s">
        <v>304</v>
      </c>
      <c r="D87" s="23" t="s">
        <v>327</v>
      </c>
      <c r="E87" s="23" t="s">
        <v>335</v>
      </c>
      <c r="F87" s="23" t="s">
        <v>40</v>
      </c>
      <c r="G87" s="24">
        <f>G88</f>
        <v>0</v>
      </c>
      <c r="H87" s="24"/>
      <c r="I87" s="24"/>
    </row>
    <row r="88" spans="1:11" s="22" customFormat="1" ht="25.5" hidden="1" x14ac:dyDescent="0.25">
      <c r="A88" s="16" t="s">
        <v>41</v>
      </c>
      <c r="B88" s="68">
        <v>650</v>
      </c>
      <c r="C88" s="23" t="s">
        <v>304</v>
      </c>
      <c r="D88" s="23" t="s">
        <v>327</v>
      </c>
      <c r="E88" s="23" t="s">
        <v>335</v>
      </c>
      <c r="F88" s="71">
        <v>240</v>
      </c>
      <c r="G88" s="75">
        <f>G89+G90</f>
        <v>0</v>
      </c>
      <c r="H88" s="73"/>
      <c r="I88" s="74" t="s">
        <v>32</v>
      </c>
    </row>
    <row r="89" spans="1:11" s="22" customFormat="1" ht="25.5" hidden="1" x14ac:dyDescent="0.25">
      <c r="A89" s="13" t="s">
        <v>336</v>
      </c>
      <c r="B89" s="23" t="s">
        <v>302</v>
      </c>
      <c r="C89" s="23" t="s">
        <v>304</v>
      </c>
      <c r="D89" s="23" t="s">
        <v>327</v>
      </c>
      <c r="E89" s="23" t="s">
        <v>335</v>
      </c>
      <c r="F89" s="23" t="s">
        <v>114</v>
      </c>
      <c r="G89" s="24"/>
      <c r="H89" s="24"/>
      <c r="I89" s="24"/>
    </row>
    <row r="90" spans="1:11" s="22" customFormat="1" ht="25.5" hidden="1" x14ac:dyDescent="0.25">
      <c r="A90" s="13" t="s">
        <v>68</v>
      </c>
      <c r="B90" s="23" t="s">
        <v>302</v>
      </c>
      <c r="C90" s="23" t="s">
        <v>304</v>
      </c>
      <c r="D90" s="23" t="s">
        <v>327</v>
      </c>
      <c r="E90" s="23" t="s">
        <v>335</v>
      </c>
      <c r="F90" s="23" t="s">
        <v>59</v>
      </c>
      <c r="G90" s="24"/>
      <c r="H90" s="24"/>
      <c r="I90" s="24"/>
    </row>
    <row r="91" spans="1:11" s="22" customFormat="1" ht="38.25" x14ac:dyDescent="0.25">
      <c r="A91" s="17" t="s">
        <v>60</v>
      </c>
      <c r="B91" s="20" t="s">
        <v>302</v>
      </c>
      <c r="C91" s="23" t="s">
        <v>304</v>
      </c>
      <c r="D91" s="23" t="s">
        <v>327</v>
      </c>
      <c r="E91" s="23" t="s">
        <v>61</v>
      </c>
      <c r="F91" s="23"/>
      <c r="G91" s="24">
        <f>G92</f>
        <v>10889771.620000001</v>
      </c>
      <c r="H91" s="24"/>
      <c r="I91" s="24"/>
    </row>
    <row r="92" spans="1:11" s="22" customFormat="1" ht="25.5" x14ac:dyDescent="0.25">
      <c r="A92" s="13" t="s">
        <v>62</v>
      </c>
      <c r="B92" s="23" t="s">
        <v>302</v>
      </c>
      <c r="C92" s="23" t="s">
        <v>304</v>
      </c>
      <c r="D92" s="23" t="s">
        <v>327</v>
      </c>
      <c r="E92" s="23" t="s">
        <v>63</v>
      </c>
      <c r="F92" s="23"/>
      <c r="G92" s="24">
        <f>G93+G102+G96+G99</f>
        <v>10889771.620000001</v>
      </c>
      <c r="H92" s="24"/>
      <c r="I92" s="24"/>
    </row>
    <row r="93" spans="1:11" s="80" customFormat="1" ht="25.5" x14ac:dyDescent="0.2">
      <c r="A93" s="17" t="s">
        <v>29</v>
      </c>
      <c r="B93" s="23" t="s">
        <v>302</v>
      </c>
      <c r="C93" s="23" t="s">
        <v>304</v>
      </c>
      <c r="D93" s="23" t="s">
        <v>327</v>
      </c>
      <c r="E93" s="23" t="s">
        <v>64</v>
      </c>
      <c r="F93" s="23"/>
      <c r="G93" s="24">
        <f>G94</f>
        <v>7579413.6900000004</v>
      </c>
      <c r="H93" s="24"/>
      <c r="I93" s="24"/>
      <c r="J93" s="84"/>
      <c r="K93" s="84"/>
    </row>
    <row r="94" spans="1:11" s="80" customFormat="1" ht="51" x14ac:dyDescent="0.2">
      <c r="A94" s="16" t="s">
        <v>79</v>
      </c>
      <c r="B94" s="23" t="s">
        <v>302</v>
      </c>
      <c r="C94" s="23" t="s">
        <v>304</v>
      </c>
      <c r="D94" s="23" t="s">
        <v>327</v>
      </c>
      <c r="E94" s="23" t="s">
        <v>64</v>
      </c>
      <c r="F94" s="23" t="s">
        <v>42</v>
      </c>
      <c r="G94" s="24">
        <f>G95</f>
        <v>7579413.6900000004</v>
      </c>
      <c r="H94" s="24"/>
      <c r="I94" s="24"/>
      <c r="J94" s="84"/>
      <c r="K94" s="84"/>
    </row>
    <row r="95" spans="1:11" s="22" customFormat="1" x14ac:dyDescent="0.25">
      <c r="A95" s="85" t="s">
        <v>10</v>
      </c>
      <c r="B95" s="23" t="s">
        <v>302</v>
      </c>
      <c r="C95" s="23" t="s">
        <v>304</v>
      </c>
      <c r="D95" s="23" t="s">
        <v>327</v>
      </c>
      <c r="E95" s="23" t="s">
        <v>64</v>
      </c>
      <c r="F95" s="23" t="s">
        <v>11</v>
      </c>
      <c r="G95" s="24">
        <f>7529413.69+50000</f>
        <v>7579413.6900000004</v>
      </c>
      <c r="H95" s="24"/>
      <c r="I95" s="24"/>
    </row>
    <row r="96" spans="1:11" s="80" customFormat="1" ht="25.5" x14ac:dyDescent="0.2">
      <c r="A96" s="17" t="s">
        <v>29</v>
      </c>
      <c r="B96" s="23" t="s">
        <v>302</v>
      </c>
      <c r="C96" s="23" t="s">
        <v>304</v>
      </c>
      <c r="D96" s="23" t="s">
        <v>327</v>
      </c>
      <c r="E96" s="23" t="s">
        <v>533</v>
      </c>
      <c r="F96" s="23"/>
      <c r="G96" s="24">
        <f>G97</f>
        <v>1378000</v>
      </c>
      <c r="H96" s="24"/>
      <c r="I96" s="24"/>
      <c r="J96" s="84"/>
      <c r="K96" s="84"/>
    </row>
    <row r="97" spans="1:11" s="80" customFormat="1" ht="51" x14ac:dyDescent="0.2">
      <c r="A97" s="16" t="s">
        <v>79</v>
      </c>
      <c r="B97" s="23" t="s">
        <v>302</v>
      </c>
      <c r="C97" s="23" t="s">
        <v>304</v>
      </c>
      <c r="D97" s="23" t="s">
        <v>327</v>
      </c>
      <c r="E97" s="23" t="s">
        <v>533</v>
      </c>
      <c r="F97" s="23" t="s">
        <v>42</v>
      </c>
      <c r="G97" s="24">
        <f>G98</f>
        <v>1378000</v>
      </c>
      <c r="H97" s="24"/>
      <c r="I97" s="24"/>
      <c r="J97" s="84"/>
      <c r="K97" s="84"/>
    </row>
    <row r="98" spans="1:11" s="22" customFormat="1" x14ac:dyDescent="0.25">
      <c r="A98" s="85" t="s">
        <v>10</v>
      </c>
      <c r="B98" s="23" t="s">
        <v>302</v>
      </c>
      <c r="C98" s="23" t="s">
        <v>304</v>
      </c>
      <c r="D98" s="23" t="s">
        <v>327</v>
      </c>
      <c r="E98" s="23" t="s">
        <v>533</v>
      </c>
      <c r="F98" s="23" t="s">
        <v>11</v>
      </c>
      <c r="G98" s="24">
        <v>1378000</v>
      </c>
      <c r="H98" s="24"/>
      <c r="I98" s="24"/>
    </row>
    <row r="99" spans="1:11" s="80" customFormat="1" ht="25.5" hidden="1" x14ac:dyDescent="0.2">
      <c r="A99" s="17" t="s">
        <v>29</v>
      </c>
      <c r="B99" s="23" t="s">
        <v>302</v>
      </c>
      <c r="C99" s="23" t="s">
        <v>304</v>
      </c>
      <c r="D99" s="23" t="s">
        <v>327</v>
      </c>
      <c r="E99" s="23" t="s">
        <v>534</v>
      </c>
      <c r="F99" s="23"/>
      <c r="G99" s="24">
        <f>G100</f>
        <v>0</v>
      </c>
      <c r="H99" s="24"/>
      <c r="I99" s="24"/>
      <c r="J99" s="84"/>
      <c r="K99" s="84"/>
    </row>
    <row r="100" spans="1:11" s="80" customFormat="1" ht="51" hidden="1" x14ac:dyDescent="0.2">
      <c r="A100" s="16" t="s">
        <v>79</v>
      </c>
      <c r="B100" s="23" t="s">
        <v>302</v>
      </c>
      <c r="C100" s="23" t="s">
        <v>304</v>
      </c>
      <c r="D100" s="23" t="s">
        <v>327</v>
      </c>
      <c r="E100" s="23" t="s">
        <v>534</v>
      </c>
      <c r="F100" s="23" t="s">
        <v>42</v>
      </c>
      <c r="G100" s="24">
        <f>G101</f>
        <v>0</v>
      </c>
      <c r="H100" s="24"/>
      <c r="I100" s="24"/>
      <c r="J100" s="84"/>
      <c r="K100" s="84"/>
    </row>
    <row r="101" spans="1:11" s="22" customFormat="1" hidden="1" x14ac:dyDescent="0.25">
      <c r="A101" s="85" t="s">
        <v>10</v>
      </c>
      <c r="B101" s="23" t="s">
        <v>302</v>
      </c>
      <c r="C101" s="23" t="s">
        <v>304</v>
      </c>
      <c r="D101" s="23" t="s">
        <v>327</v>
      </c>
      <c r="E101" s="23" t="s">
        <v>534</v>
      </c>
      <c r="F101" s="23" t="s">
        <v>11</v>
      </c>
      <c r="G101" s="24"/>
      <c r="H101" s="24"/>
      <c r="I101" s="24"/>
    </row>
    <row r="102" spans="1:11" s="22" customFormat="1" x14ac:dyDescent="0.25">
      <c r="A102" s="13" t="s">
        <v>33</v>
      </c>
      <c r="B102" s="23" t="s">
        <v>302</v>
      </c>
      <c r="C102" s="23" t="s">
        <v>304</v>
      </c>
      <c r="D102" s="23" t="s">
        <v>327</v>
      </c>
      <c r="E102" s="23" t="s">
        <v>67</v>
      </c>
      <c r="F102" s="23"/>
      <c r="G102" s="24">
        <f>G103+G106+G112+G110</f>
        <v>1932357.93</v>
      </c>
      <c r="H102" s="24"/>
      <c r="I102" s="24"/>
    </row>
    <row r="103" spans="1:11" s="22" customFormat="1" ht="25.5" x14ac:dyDescent="0.25">
      <c r="A103" s="13" t="s">
        <v>39</v>
      </c>
      <c r="B103" s="23" t="s">
        <v>302</v>
      </c>
      <c r="C103" s="23" t="s">
        <v>304</v>
      </c>
      <c r="D103" s="23" t="s">
        <v>327</v>
      </c>
      <c r="E103" s="23" t="s">
        <v>67</v>
      </c>
      <c r="F103" s="23" t="s">
        <v>40</v>
      </c>
      <c r="G103" s="24">
        <f>G104</f>
        <v>1737160.93</v>
      </c>
      <c r="H103" s="24"/>
      <c r="I103" s="24"/>
    </row>
    <row r="104" spans="1:11" s="22" customFormat="1" ht="25.5" x14ac:dyDescent="0.25">
      <c r="A104" s="16" t="s">
        <v>41</v>
      </c>
      <c r="B104" s="68">
        <v>650</v>
      </c>
      <c r="C104" s="23" t="s">
        <v>304</v>
      </c>
      <c r="D104" s="23" t="s">
        <v>327</v>
      </c>
      <c r="E104" s="23" t="s">
        <v>67</v>
      </c>
      <c r="F104" s="71">
        <v>240</v>
      </c>
      <c r="G104" s="75">
        <f>1423732.42+313428.51</f>
        <v>1737160.93</v>
      </c>
      <c r="H104" s="72"/>
      <c r="I104" s="72"/>
    </row>
    <row r="105" spans="1:11" s="22" customFormat="1" ht="25.5" hidden="1" x14ac:dyDescent="0.25">
      <c r="A105" s="17" t="s">
        <v>68</v>
      </c>
      <c r="B105" s="23" t="s">
        <v>302</v>
      </c>
      <c r="C105" s="23" t="s">
        <v>304</v>
      </c>
      <c r="D105" s="23" t="s">
        <v>327</v>
      </c>
      <c r="E105" s="23" t="s">
        <v>67</v>
      </c>
      <c r="F105" s="23" t="s">
        <v>59</v>
      </c>
      <c r="G105" s="24">
        <f>10000+100000+160000+485000+350000</f>
        <v>1105000</v>
      </c>
      <c r="H105" s="24"/>
      <c r="I105" s="24"/>
    </row>
    <row r="106" spans="1:11" s="80" customFormat="1" ht="12.75" hidden="1" x14ac:dyDescent="0.2">
      <c r="A106" s="16"/>
      <c r="B106" s="23"/>
      <c r="C106" s="23"/>
      <c r="D106" s="23"/>
      <c r="E106" s="23"/>
      <c r="F106" s="23"/>
      <c r="G106" s="24"/>
      <c r="H106" s="24"/>
      <c r="I106" s="24"/>
      <c r="J106" s="84"/>
      <c r="K106" s="84"/>
    </row>
    <row r="107" spans="1:11" s="22" customFormat="1" hidden="1" x14ac:dyDescent="0.25">
      <c r="A107" s="85"/>
      <c r="B107" s="23"/>
      <c r="C107" s="23"/>
      <c r="D107" s="23"/>
      <c r="E107" s="23"/>
      <c r="F107" s="23"/>
      <c r="G107" s="24"/>
      <c r="H107" s="24"/>
      <c r="I107" s="24"/>
    </row>
    <row r="108" spans="1:11" s="22" customFormat="1" ht="51" hidden="1" x14ac:dyDescent="0.25">
      <c r="A108" s="13" t="s">
        <v>12</v>
      </c>
      <c r="B108" s="23" t="s">
        <v>302</v>
      </c>
      <c r="C108" s="23" t="s">
        <v>304</v>
      </c>
      <c r="D108" s="23" t="s">
        <v>327</v>
      </c>
      <c r="E108" s="23" t="s">
        <v>67</v>
      </c>
      <c r="F108" s="23" t="s">
        <v>13</v>
      </c>
      <c r="G108" s="24"/>
      <c r="H108" s="24"/>
      <c r="I108" s="24"/>
    </row>
    <row r="109" spans="1:11" s="22" customFormat="1" hidden="1" x14ac:dyDescent="0.25">
      <c r="A109" s="85" t="s">
        <v>14</v>
      </c>
      <c r="B109" s="23" t="s">
        <v>302</v>
      </c>
      <c r="C109" s="23" t="s">
        <v>304</v>
      </c>
      <c r="D109" s="23" t="s">
        <v>327</v>
      </c>
      <c r="E109" s="23" t="s">
        <v>67</v>
      </c>
      <c r="F109" s="23" t="s">
        <v>15</v>
      </c>
      <c r="G109" s="24"/>
      <c r="H109" s="24"/>
      <c r="I109" s="24"/>
    </row>
    <row r="110" spans="1:11" s="22" customFormat="1" x14ac:dyDescent="0.25">
      <c r="A110" s="16" t="s">
        <v>91</v>
      </c>
      <c r="B110" s="23" t="s">
        <v>302</v>
      </c>
      <c r="C110" s="69">
        <v>1</v>
      </c>
      <c r="D110" s="69">
        <v>13</v>
      </c>
      <c r="E110" s="23" t="s">
        <v>67</v>
      </c>
      <c r="F110" s="23" t="s">
        <v>70</v>
      </c>
      <c r="G110" s="24">
        <f>G111</f>
        <v>102184</v>
      </c>
      <c r="H110" s="24"/>
      <c r="I110" s="24"/>
    </row>
    <row r="111" spans="1:11" s="22" customFormat="1" x14ac:dyDescent="0.25">
      <c r="A111" s="16" t="s">
        <v>71</v>
      </c>
      <c r="B111" s="23" t="s">
        <v>302</v>
      </c>
      <c r="C111" s="69">
        <v>1</v>
      </c>
      <c r="D111" s="69">
        <v>13</v>
      </c>
      <c r="E111" s="23" t="s">
        <v>67</v>
      </c>
      <c r="F111" s="71">
        <v>540</v>
      </c>
      <c r="G111" s="75">
        <v>102184</v>
      </c>
      <c r="H111" s="72"/>
      <c r="I111" s="72"/>
    </row>
    <row r="112" spans="1:11" s="22" customFormat="1" ht="14.25" customHeight="1" x14ac:dyDescent="0.25">
      <c r="A112" s="13" t="s">
        <v>73</v>
      </c>
      <c r="B112" s="23" t="s">
        <v>302</v>
      </c>
      <c r="C112" s="23" t="s">
        <v>304</v>
      </c>
      <c r="D112" s="23" t="s">
        <v>327</v>
      </c>
      <c r="E112" s="23" t="s">
        <v>67</v>
      </c>
      <c r="F112" s="23" t="s">
        <v>125</v>
      </c>
      <c r="G112" s="24">
        <f>G113+G114</f>
        <v>93013</v>
      </c>
      <c r="H112" s="24"/>
      <c r="I112" s="24"/>
    </row>
    <row r="113" spans="1:9" s="22" customFormat="1" hidden="1" x14ac:dyDescent="0.25">
      <c r="A113" s="13" t="s">
        <v>75</v>
      </c>
      <c r="B113" s="23" t="s">
        <v>302</v>
      </c>
      <c r="C113" s="23" t="s">
        <v>304</v>
      </c>
      <c r="D113" s="23" t="s">
        <v>327</v>
      </c>
      <c r="E113" s="23" t="s">
        <v>67</v>
      </c>
      <c r="F113" s="23" t="s">
        <v>337</v>
      </c>
      <c r="G113" s="24"/>
      <c r="H113" s="24"/>
      <c r="I113" s="24"/>
    </row>
    <row r="114" spans="1:9" s="22" customFormat="1" x14ac:dyDescent="0.25">
      <c r="A114" s="13" t="s">
        <v>192</v>
      </c>
      <c r="B114" s="23" t="s">
        <v>302</v>
      </c>
      <c r="C114" s="23" t="s">
        <v>304</v>
      </c>
      <c r="D114" s="23" t="s">
        <v>327</v>
      </c>
      <c r="E114" s="23" t="s">
        <v>67</v>
      </c>
      <c r="F114" s="23" t="s">
        <v>338</v>
      </c>
      <c r="G114" s="24">
        <f>8013+85000</f>
        <v>93013</v>
      </c>
      <c r="H114" s="24"/>
      <c r="I114" s="24"/>
    </row>
    <row r="115" spans="1:9" s="22" customFormat="1" hidden="1" x14ac:dyDescent="0.25">
      <c r="A115" s="81" t="s">
        <v>183</v>
      </c>
      <c r="B115" s="23" t="s">
        <v>302</v>
      </c>
      <c r="C115" s="23" t="s">
        <v>304</v>
      </c>
      <c r="D115" s="23" t="s">
        <v>327</v>
      </c>
      <c r="E115" s="23" t="s">
        <v>184</v>
      </c>
      <c r="F115" s="71"/>
      <c r="G115" s="75">
        <f>G116</f>
        <v>0</v>
      </c>
      <c r="H115" s="72"/>
      <c r="I115" s="72"/>
    </row>
    <row r="116" spans="1:9" s="22" customFormat="1" ht="26.25" hidden="1" x14ac:dyDescent="0.25">
      <c r="A116" s="83" t="s">
        <v>185</v>
      </c>
      <c r="B116" s="23" t="s">
        <v>302</v>
      </c>
      <c r="C116" s="23" t="s">
        <v>304</v>
      </c>
      <c r="D116" s="23" t="s">
        <v>327</v>
      </c>
      <c r="E116" s="23" t="s">
        <v>186</v>
      </c>
      <c r="F116" s="71"/>
      <c r="G116" s="75">
        <f>G117</f>
        <v>0</v>
      </c>
      <c r="H116" s="72"/>
      <c r="I116" s="72"/>
    </row>
    <row r="117" spans="1:9" s="22" customFormat="1" hidden="1" x14ac:dyDescent="0.25">
      <c r="A117" s="16" t="s">
        <v>33</v>
      </c>
      <c r="B117" s="23" t="s">
        <v>302</v>
      </c>
      <c r="C117" s="23" t="s">
        <v>304</v>
      </c>
      <c r="D117" s="23" t="s">
        <v>327</v>
      </c>
      <c r="E117" s="23" t="s">
        <v>191</v>
      </c>
      <c r="F117" s="71"/>
      <c r="G117" s="75">
        <f>G118</f>
        <v>0</v>
      </c>
      <c r="H117" s="72"/>
      <c r="I117" s="72"/>
    </row>
    <row r="118" spans="1:9" s="22" customFormat="1" hidden="1" x14ac:dyDescent="0.25">
      <c r="A118" s="13" t="s">
        <v>73</v>
      </c>
      <c r="B118" s="23" t="s">
        <v>302</v>
      </c>
      <c r="C118" s="23" t="s">
        <v>304</v>
      </c>
      <c r="D118" s="23" t="s">
        <v>327</v>
      </c>
      <c r="E118" s="23" t="s">
        <v>191</v>
      </c>
      <c r="F118" s="71">
        <v>800</v>
      </c>
      <c r="G118" s="75">
        <f>G120+G119</f>
        <v>0</v>
      </c>
      <c r="H118" s="72"/>
      <c r="I118" s="72"/>
    </row>
    <row r="119" spans="1:9" s="22" customFormat="1" hidden="1" x14ac:dyDescent="0.25">
      <c r="A119" s="13" t="s">
        <v>75</v>
      </c>
      <c r="B119" s="23" t="s">
        <v>302</v>
      </c>
      <c r="C119" s="23" t="s">
        <v>304</v>
      </c>
      <c r="D119" s="23" t="s">
        <v>327</v>
      </c>
      <c r="E119" s="23" t="s">
        <v>67</v>
      </c>
      <c r="F119" s="23" t="s">
        <v>337</v>
      </c>
      <c r="G119" s="24"/>
      <c r="H119" s="24"/>
      <c r="I119" s="24"/>
    </row>
    <row r="120" spans="1:9" s="22" customFormat="1" hidden="1" x14ac:dyDescent="0.25">
      <c r="A120" s="13" t="s">
        <v>192</v>
      </c>
      <c r="B120" s="23" t="s">
        <v>302</v>
      </c>
      <c r="C120" s="23" t="s">
        <v>304</v>
      </c>
      <c r="D120" s="23" t="s">
        <v>327</v>
      </c>
      <c r="E120" s="23" t="s">
        <v>191</v>
      </c>
      <c r="F120" s="71">
        <v>850</v>
      </c>
      <c r="G120" s="75"/>
      <c r="H120" s="72"/>
      <c r="I120" s="72"/>
    </row>
    <row r="121" spans="1:9" s="22" customFormat="1" x14ac:dyDescent="0.25">
      <c r="A121" s="16" t="s">
        <v>339</v>
      </c>
      <c r="B121" s="67" t="s">
        <v>302</v>
      </c>
      <c r="C121" s="67" t="s">
        <v>306</v>
      </c>
      <c r="D121" s="67"/>
      <c r="E121" s="67"/>
      <c r="F121" s="67"/>
      <c r="G121" s="62">
        <f>SUM(G122)</f>
        <v>594700</v>
      </c>
      <c r="H121" s="62"/>
      <c r="I121" s="62">
        <f>I122</f>
        <v>594700</v>
      </c>
    </row>
    <row r="122" spans="1:9" s="22" customFormat="1" x14ac:dyDescent="0.25">
      <c r="A122" s="86" t="s">
        <v>340</v>
      </c>
      <c r="B122" s="67" t="s">
        <v>302</v>
      </c>
      <c r="C122" s="67" t="s">
        <v>306</v>
      </c>
      <c r="D122" s="67" t="s">
        <v>341</v>
      </c>
      <c r="E122" s="67"/>
      <c r="F122" s="67"/>
      <c r="G122" s="62">
        <f>SUM(G123,G133)</f>
        <v>594700</v>
      </c>
      <c r="H122" s="62"/>
      <c r="I122" s="62">
        <f>I133</f>
        <v>594700</v>
      </c>
    </row>
    <row r="123" spans="1:9" s="22" customFormat="1" ht="25.5" hidden="1" x14ac:dyDescent="0.25">
      <c r="A123" s="16" t="s">
        <v>342</v>
      </c>
      <c r="B123" s="23" t="s">
        <v>302</v>
      </c>
      <c r="C123" s="23" t="s">
        <v>306</v>
      </c>
      <c r="D123" s="23" t="s">
        <v>341</v>
      </c>
      <c r="E123" s="23" t="s">
        <v>343</v>
      </c>
      <c r="F123" s="23"/>
      <c r="G123" s="24">
        <f>SUM(G124)</f>
        <v>0</v>
      </c>
      <c r="H123" s="24"/>
      <c r="I123" s="24">
        <f t="shared" ref="I123:I130" si="1">G123</f>
        <v>0</v>
      </c>
    </row>
    <row r="124" spans="1:9" s="22" customFormat="1" ht="38.25" hidden="1" x14ac:dyDescent="0.25">
      <c r="A124" s="16" t="s">
        <v>344</v>
      </c>
      <c r="B124" s="23" t="s">
        <v>302</v>
      </c>
      <c r="C124" s="23" t="s">
        <v>306</v>
      </c>
      <c r="D124" s="23" t="s">
        <v>341</v>
      </c>
      <c r="E124" s="23" t="s">
        <v>345</v>
      </c>
      <c r="F124" s="23"/>
      <c r="G124" s="24">
        <f>G125+G129</f>
        <v>0</v>
      </c>
      <c r="H124" s="24"/>
      <c r="I124" s="24">
        <f t="shared" si="1"/>
        <v>0</v>
      </c>
    </row>
    <row r="125" spans="1:9" s="22" customFormat="1" ht="63.75" hidden="1" x14ac:dyDescent="0.25">
      <c r="A125" s="13" t="s">
        <v>43</v>
      </c>
      <c r="B125" s="23" t="s">
        <v>302</v>
      </c>
      <c r="C125" s="23" t="s">
        <v>306</v>
      </c>
      <c r="D125" s="23" t="s">
        <v>341</v>
      </c>
      <c r="E125" s="23" t="s">
        <v>345</v>
      </c>
      <c r="F125" s="23" t="s">
        <v>49</v>
      </c>
      <c r="G125" s="24">
        <f>G126</f>
        <v>0</v>
      </c>
      <c r="H125" s="24"/>
      <c r="I125" s="24">
        <f t="shared" si="1"/>
        <v>0</v>
      </c>
    </row>
    <row r="126" spans="1:9" s="22" customFormat="1" ht="25.5" hidden="1" x14ac:dyDescent="0.25">
      <c r="A126" s="13" t="s">
        <v>50</v>
      </c>
      <c r="B126" s="23" t="s">
        <v>302</v>
      </c>
      <c r="C126" s="23" t="s">
        <v>306</v>
      </c>
      <c r="D126" s="23" t="s">
        <v>341</v>
      </c>
      <c r="E126" s="23" t="s">
        <v>345</v>
      </c>
      <c r="F126" s="23" t="s">
        <v>51</v>
      </c>
      <c r="G126" s="24">
        <f>G127+G128</f>
        <v>0</v>
      </c>
      <c r="H126" s="24"/>
      <c r="I126" s="24">
        <f t="shared" si="1"/>
        <v>0</v>
      </c>
    </row>
    <row r="127" spans="1:9" s="22" customFormat="1" ht="38.25" hidden="1" x14ac:dyDescent="0.25">
      <c r="A127" s="13" t="s">
        <v>52</v>
      </c>
      <c r="B127" s="23" t="s">
        <v>302</v>
      </c>
      <c r="C127" s="23" t="s">
        <v>306</v>
      </c>
      <c r="D127" s="23" t="s">
        <v>341</v>
      </c>
      <c r="E127" s="23" t="s">
        <v>345</v>
      </c>
      <c r="F127" s="23" t="s">
        <v>53</v>
      </c>
      <c r="G127" s="24"/>
      <c r="H127" s="24"/>
      <c r="I127" s="24">
        <f t="shared" si="1"/>
        <v>0</v>
      </c>
    </row>
    <row r="128" spans="1:9" s="22" customFormat="1" ht="38.25" hidden="1" x14ac:dyDescent="0.25">
      <c r="A128" s="13" t="s">
        <v>54</v>
      </c>
      <c r="B128" s="23" t="s">
        <v>302</v>
      </c>
      <c r="C128" s="23" t="s">
        <v>306</v>
      </c>
      <c r="D128" s="23" t="s">
        <v>341</v>
      </c>
      <c r="E128" s="23" t="s">
        <v>345</v>
      </c>
      <c r="F128" s="23" t="s">
        <v>55</v>
      </c>
      <c r="G128" s="24"/>
      <c r="H128" s="24"/>
      <c r="I128" s="24">
        <f t="shared" si="1"/>
        <v>0</v>
      </c>
    </row>
    <row r="129" spans="1:9" s="22" customFormat="1" ht="25.5" hidden="1" x14ac:dyDescent="0.25">
      <c r="A129" s="13" t="s">
        <v>39</v>
      </c>
      <c r="B129" s="23" t="s">
        <v>302</v>
      </c>
      <c r="C129" s="23" t="s">
        <v>306</v>
      </c>
      <c r="D129" s="23" t="s">
        <v>341</v>
      </c>
      <c r="E129" s="23" t="s">
        <v>345</v>
      </c>
      <c r="F129" s="23" t="s">
        <v>40</v>
      </c>
      <c r="G129" s="24">
        <f>G130</f>
        <v>0</v>
      </c>
      <c r="H129" s="24"/>
      <c r="I129" s="24">
        <f t="shared" si="1"/>
        <v>0</v>
      </c>
    </row>
    <row r="130" spans="1:9" s="22" customFormat="1" ht="25.5" hidden="1" x14ac:dyDescent="0.25">
      <c r="A130" s="16" t="s">
        <v>41</v>
      </c>
      <c r="B130" s="68">
        <v>650</v>
      </c>
      <c r="C130" s="23" t="s">
        <v>306</v>
      </c>
      <c r="D130" s="23" t="s">
        <v>341</v>
      </c>
      <c r="E130" s="23" t="s">
        <v>345</v>
      </c>
      <c r="F130" s="71">
        <v>240</v>
      </c>
      <c r="G130" s="75">
        <f>G131+G132</f>
        <v>0</v>
      </c>
      <c r="H130" s="72"/>
      <c r="I130" s="24">
        <f t="shared" si="1"/>
        <v>0</v>
      </c>
    </row>
    <row r="131" spans="1:9" s="22" customFormat="1" ht="25.5" hidden="1" x14ac:dyDescent="0.25">
      <c r="A131" s="13" t="s">
        <v>113</v>
      </c>
      <c r="B131" s="23" t="s">
        <v>302</v>
      </c>
      <c r="C131" s="23" t="s">
        <v>306</v>
      </c>
      <c r="D131" s="23" t="s">
        <v>341</v>
      </c>
      <c r="E131" s="23" t="s">
        <v>345</v>
      </c>
      <c r="F131" s="23" t="s">
        <v>114</v>
      </c>
      <c r="G131" s="24"/>
      <c r="H131" s="24"/>
      <c r="I131" s="24">
        <f>G131</f>
        <v>0</v>
      </c>
    </row>
    <row r="132" spans="1:9" s="22" customFormat="1" ht="25.5" hidden="1" x14ac:dyDescent="0.25">
      <c r="A132" s="13" t="s">
        <v>68</v>
      </c>
      <c r="B132" s="23" t="s">
        <v>302</v>
      </c>
      <c r="C132" s="23" t="s">
        <v>306</v>
      </c>
      <c r="D132" s="23" t="s">
        <v>341</v>
      </c>
      <c r="E132" s="23" t="s">
        <v>345</v>
      </c>
      <c r="F132" s="23" t="s">
        <v>59</v>
      </c>
      <c r="G132" s="24"/>
      <c r="H132" s="24"/>
      <c r="I132" s="24">
        <f>G132</f>
        <v>0</v>
      </c>
    </row>
    <row r="133" spans="1:9" s="22" customFormat="1" ht="38.25" x14ac:dyDescent="0.25">
      <c r="A133" s="13" t="s">
        <v>95</v>
      </c>
      <c r="B133" s="23" t="s">
        <v>302</v>
      </c>
      <c r="C133" s="23" t="s">
        <v>306</v>
      </c>
      <c r="D133" s="23" t="s">
        <v>341</v>
      </c>
      <c r="E133" s="23" t="s">
        <v>96</v>
      </c>
      <c r="F133" s="23"/>
      <c r="G133" s="24">
        <f>G134</f>
        <v>594700</v>
      </c>
      <c r="H133" s="24"/>
      <c r="I133" s="24">
        <f>I134</f>
        <v>594700</v>
      </c>
    </row>
    <row r="134" spans="1:9" s="22" customFormat="1" ht="25.5" x14ac:dyDescent="0.25">
      <c r="A134" s="13" t="s">
        <v>97</v>
      </c>
      <c r="B134" s="23" t="s">
        <v>302</v>
      </c>
      <c r="C134" s="23" t="s">
        <v>306</v>
      </c>
      <c r="D134" s="23" t="s">
        <v>341</v>
      </c>
      <c r="E134" s="23" t="s">
        <v>98</v>
      </c>
      <c r="F134" s="23"/>
      <c r="G134" s="24">
        <f>G135+G138</f>
        <v>594700</v>
      </c>
      <c r="H134" s="24"/>
      <c r="I134" s="24">
        <f>I135</f>
        <v>594700</v>
      </c>
    </row>
    <row r="135" spans="1:9" s="22" customFormat="1" ht="51" x14ac:dyDescent="0.25">
      <c r="A135" s="16" t="s">
        <v>111</v>
      </c>
      <c r="B135" s="23" t="s">
        <v>302</v>
      </c>
      <c r="C135" s="23" t="s">
        <v>306</v>
      </c>
      <c r="D135" s="23" t="s">
        <v>341</v>
      </c>
      <c r="E135" s="23" t="s">
        <v>112</v>
      </c>
      <c r="F135" s="23"/>
      <c r="G135" s="24">
        <f>G136+G143</f>
        <v>594700</v>
      </c>
      <c r="H135" s="24"/>
      <c r="I135" s="24">
        <f t="shared" ref="I135:I144" si="2">G135</f>
        <v>594700</v>
      </c>
    </row>
    <row r="136" spans="1:9" s="22" customFormat="1" ht="63.75" x14ac:dyDescent="0.25">
      <c r="A136" s="13" t="s">
        <v>43</v>
      </c>
      <c r="B136" s="23" t="s">
        <v>302</v>
      </c>
      <c r="C136" s="23" t="s">
        <v>306</v>
      </c>
      <c r="D136" s="23" t="s">
        <v>341</v>
      </c>
      <c r="E136" s="23" t="s">
        <v>112</v>
      </c>
      <c r="F136" s="23" t="s">
        <v>49</v>
      </c>
      <c r="G136" s="24">
        <f>G137</f>
        <v>593200</v>
      </c>
      <c r="H136" s="24"/>
      <c r="I136" s="24">
        <f t="shared" si="2"/>
        <v>593200</v>
      </c>
    </row>
    <row r="137" spans="1:9" s="22" customFormat="1" ht="25.5" x14ac:dyDescent="0.25">
      <c r="A137" s="13" t="s">
        <v>50</v>
      </c>
      <c r="B137" s="23" t="s">
        <v>302</v>
      </c>
      <c r="C137" s="23" t="s">
        <v>306</v>
      </c>
      <c r="D137" s="23" t="s">
        <v>341</v>
      </c>
      <c r="E137" s="23" t="s">
        <v>112</v>
      </c>
      <c r="F137" s="23" t="s">
        <v>51</v>
      </c>
      <c r="G137" s="24">
        <f>456010.4+137189.6</f>
        <v>593200</v>
      </c>
      <c r="H137" s="24"/>
      <c r="I137" s="24">
        <f t="shared" si="2"/>
        <v>593200</v>
      </c>
    </row>
    <row r="138" spans="1:9" s="22" customFormat="1" ht="25.5" hidden="1" x14ac:dyDescent="0.25">
      <c r="A138" s="16" t="s">
        <v>346</v>
      </c>
      <c r="B138" s="23" t="s">
        <v>302</v>
      </c>
      <c r="C138" s="23" t="s">
        <v>306</v>
      </c>
      <c r="D138" s="23" t="s">
        <v>341</v>
      </c>
      <c r="E138" s="23" t="s">
        <v>127</v>
      </c>
      <c r="F138" s="23"/>
      <c r="G138" s="24">
        <f>G139</f>
        <v>0</v>
      </c>
      <c r="H138" s="24"/>
      <c r="I138" s="24"/>
    </row>
    <row r="139" spans="1:9" s="22" customFormat="1" ht="63.75" hidden="1" x14ac:dyDescent="0.25">
      <c r="A139" s="13" t="s">
        <v>43</v>
      </c>
      <c r="B139" s="23" t="s">
        <v>302</v>
      </c>
      <c r="C139" s="23" t="s">
        <v>306</v>
      </c>
      <c r="D139" s="23" t="s">
        <v>341</v>
      </c>
      <c r="E139" s="23" t="s">
        <v>127</v>
      </c>
      <c r="F139" s="23" t="s">
        <v>49</v>
      </c>
      <c r="G139" s="24">
        <f>G140</f>
        <v>0</v>
      </c>
      <c r="H139" s="24"/>
      <c r="I139" s="24"/>
    </row>
    <row r="140" spans="1:9" s="22" customFormat="1" ht="25.5" hidden="1" x14ac:dyDescent="0.25">
      <c r="A140" s="13" t="s">
        <v>50</v>
      </c>
      <c r="B140" s="23" t="s">
        <v>302</v>
      </c>
      <c r="C140" s="23" t="s">
        <v>306</v>
      </c>
      <c r="D140" s="23" t="s">
        <v>341</v>
      </c>
      <c r="E140" s="23" t="s">
        <v>127</v>
      </c>
      <c r="F140" s="23" t="s">
        <v>51</v>
      </c>
      <c r="G140" s="24"/>
      <c r="H140" s="24"/>
      <c r="I140" s="24"/>
    </row>
    <row r="141" spans="1:9" s="22" customFormat="1" ht="38.25" hidden="1" x14ac:dyDescent="0.25">
      <c r="A141" s="13" t="s">
        <v>52</v>
      </c>
      <c r="B141" s="23" t="s">
        <v>302</v>
      </c>
      <c r="C141" s="23" t="s">
        <v>306</v>
      </c>
      <c r="D141" s="23" t="s">
        <v>341</v>
      </c>
      <c r="E141" s="23" t="s">
        <v>112</v>
      </c>
      <c r="F141" s="23" t="s">
        <v>53</v>
      </c>
      <c r="G141" s="24">
        <v>660000</v>
      </c>
      <c r="H141" s="24"/>
      <c r="I141" s="24">
        <f t="shared" si="2"/>
        <v>660000</v>
      </c>
    </row>
    <row r="142" spans="1:9" s="22" customFormat="1" ht="25.5" hidden="1" x14ac:dyDescent="0.25">
      <c r="A142" s="13" t="s">
        <v>332</v>
      </c>
      <c r="B142" s="23" t="s">
        <v>302</v>
      </c>
      <c r="C142" s="23" t="s">
        <v>306</v>
      </c>
      <c r="D142" s="23" t="s">
        <v>341</v>
      </c>
      <c r="E142" s="23" t="s">
        <v>112</v>
      </c>
      <c r="F142" s="23" t="s">
        <v>55</v>
      </c>
      <c r="G142" s="24"/>
      <c r="H142" s="24"/>
      <c r="I142" s="24">
        <f t="shared" si="2"/>
        <v>0</v>
      </c>
    </row>
    <row r="143" spans="1:9" s="22" customFormat="1" ht="25.5" x14ac:dyDescent="0.25">
      <c r="A143" s="13" t="s">
        <v>39</v>
      </c>
      <c r="B143" s="23" t="s">
        <v>302</v>
      </c>
      <c r="C143" s="23" t="s">
        <v>306</v>
      </c>
      <c r="D143" s="23" t="s">
        <v>341</v>
      </c>
      <c r="E143" s="23" t="s">
        <v>112</v>
      </c>
      <c r="F143" s="23" t="s">
        <v>40</v>
      </c>
      <c r="G143" s="24">
        <f>G144</f>
        <v>1500</v>
      </c>
      <c r="H143" s="24"/>
      <c r="I143" s="24">
        <f t="shared" si="2"/>
        <v>1500</v>
      </c>
    </row>
    <row r="144" spans="1:9" s="22" customFormat="1" ht="25.5" x14ac:dyDescent="0.25">
      <c r="A144" s="16" t="s">
        <v>41</v>
      </c>
      <c r="B144" s="68">
        <v>650</v>
      </c>
      <c r="C144" s="23" t="s">
        <v>306</v>
      </c>
      <c r="D144" s="23" t="s">
        <v>341</v>
      </c>
      <c r="E144" s="23" t="s">
        <v>112</v>
      </c>
      <c r="F144" s="71">
        <v>240</v>
      </c>
      <c r="G144" s="75">
        <v>1500</v>
      </c>
      <c r="H144" s="72"/>
      <c r="I144" s="24">
        <f t="shared" si="2"/>
        <v>1500</v>
      </c>
    </row>
    <row r="145" spans="1:9" s="22" customFormat="1" ht="25.5" hidden="1" x14ac:dyDescent="0.25">
      <c r="A145" s="13" t="s">
        <v>113</v>
      </c>
      <c r="B145" s="23" t="s">
        <v>302</v>
      </c>
      <c r="C145" s="23" t="s">
        <v>306</v>
      </c>
      <c r="D145" s="23" t="s">
        <v>341</v>
      </c>
      <c r="E145" s="23" t="s">
        <v>112</v>
      </c>
      <c r="F145" s="23" t="s">
        <v>114</v>
      </c>
      <c r="G145" s="24"/>
      <c r="H145" s="24"/>
      <c r="I145" s="24">
        <f>G145</f>
        <v>0</v>
      </c>
    </row>
    <row r="146" spans="1:9" s="22" customFormat="1" ht="25.5" hidden="1" x14ac:dyDescent="0.25">
      <c r="A146" s="13" t="s">
        <v>68</v>
      </c>
      <c r="B146" s="23" t="s">
        <v>302</v>
      </c>
      <c r="C146" s="23" t="s">
        <v>306</v>
      </c>
      <c r="D146" s="23" t="s">
        <v>341</v>
      </c>
      <c r="E146" s="23" t="s">
        <v>112</v>
      </c>
      <c r="F146" s="23" t="s">
        <v>59</v>
      </c>
      <c r="G146" s="24"/>
      <c r="H146" s="24"/>
      <c r="I146" s="24">
        <f>G146</f>
        <v>0</v>
      </c>
    </row>
    <row r="147" spans="1:9" s="22" customFormat="1" ht="25.5" x14ac:dyDescent="0.25">
      <c r="A147" s="64" t="s">
        <v>347</v>
      </c>
      <c r="B147" s="65" t="s">
        <v>302</v>
      </c>
      <c r="C147" s="67" t="s">
        <v>341</v>
      </c>
      <c r="D147" s="67"/>
      <c r="E147" s="67"/>
      <c r="F147" s="67"/>
      <c r="G147" s="62">
        <f>G170+G148+G184+G199</f>
        <v>1359347.59</v>
      </c>
      <c r="H147" s="62">
        <f>H170+H148+H184+H199</f>
        <v>57360.929999999993</v>
      </c>
      <c r="I147" s="62">
        <f>I170+I148+I184+I199</f>
        <v>123113.23</v>
      </c>
    </row>
    <row r="148" spans="1:9" s="22" customFormat="1" x14ac:dyDescent="0.25">
      <c r="A148" s="66" t="s">
        <v>348</v>
      </c>
      <c r="B148" s="67" t="s">
        <v>302</v>
      </c>
      <c r="C148" s="67" t="s">
        <v>341</v>
      </c>
      <c r="D148" s="67" t="s">
        <v>311</v>
      </c>
      <c r="E148" s="67"/>
      <c r="F148" s="67"/>
      <c r="G148" s="62">
        <f>SUM(G156)</f>
        <v>180474.15999999997</v>
      </c>
      <c r="H148" s="62">
        <f>SUM(H151,H164)</f>
        <v>57360.929999999993</v>
      </c>
      <c r="I148" s="62">
        <f>SUM(I151,I156)</f>
        <v>123113.23</v>
      </c>
    </row>
    <row r="149" spans="1:9" s="22" customFormat="1" ht="25.5" hidden="1" x14ac:dyDescent="0.25">
      <c r="A149" s="16" t="s">
        <v>342</v>
      </c>
      <c r="B149" s="23" t="s">
        <v>302</v>
      </c>
      <c r="C149" s="23" t="s">
        <v>341</v>
      </c>
      <c r="D149" s="23" t="s">
        <v>311</v>
      </c>
      <c r="E149" s="23" t="s">
        <v>343</v>
      </c>
      <c r="F149" s="23"/>
      <c r="G149" s="24">
        <f t="shared" ref="G149:I151" si="3">SUM(G150)</f>
        <v>0</v>
      </c>
      <c r="H149" s="24">
        <f t="shared" si="3"/>
        <v>0</v>
      </c>
      <c r="I149" s="24">
        <f t="shared" si="3"/>
        <v>0</v>
      </c>
    </row>
    <row r="150" spans="1:9" s="22" customFormat="1" ht="25.5" hidden="1" x14ac:dyDescent="0.25">
      <c r="A150" s="16" t="s">
        <v>349</v>
      </c>
      <c r="B150" s="23" t="s">
        <v>302</v>
      </c>
      <c r="C150" s="23" t="s">
        <v>341</v>
      </c>
      <c r="D150" s="23" t="s">
        <v>311</v>
      </c>
      <c r="E150" s="23" t="s">
        <v>350</v>
      </c>
      <c r="F150" s="23"/>
      <c r="G150" s="24">
        <f t="shared" si="3"/>
        <v>0</v>
      </c>
      <c r="H150" s="24">
        <f t="shared" si="3"/>
        <v>0</v>
      </c>
      <c r="I150" s="24">
        <f t="shared" si="3"/>
        <v>0</v>
      </c>
    </row>
    <row r="151" spans="1:9" s="22" customFormat="1" ht="25.5" hidden="1" x14ac:dyDescent="0.25">
      <c r="A151" s="16" t="s">
        <v>351</v>
      </c>
      <c r="B151" s="23" t="s">
        <v>302</v>
      </c>
      <c r="C151" s="23" t="s">
        <v>341</v>
      </c>
      <c r="D151" s="23" t="s">
        <v>311</v>
      </c>
      <c r="E151" s="23" t="s">
        <v>352</v>
      </c>
      <c r="F151" s="23"/>
      <c r="G151" s="24">
        <f t="shared" si="3"/>
        <v>0</v>
      </c>
      <c r="H151" s="24">
        <f t="shared" si="3"/>
        <v>0</v>
      </c>
      <c r="I151" s="24">
        <f t="shared" si="3"/>
        <v>0</v>
      </c>
    </row>
    <row r="152" spans="1:9" s="22" customFormat="1" ht="25.5" hidden="1" x14ac:dyDescent="0.25">
      <c r="A152" s="13" t="s">
        <v>39</v>
      </c>
      <c r="B152" s="23" t="s">
        <v>302</v>
      </c>
      <c r="C152" s="23" t="s">
        <v>341</v>
      </c>
      <c r="D152" s="23" t="s">
        <v>311</v>
      </c>
      <c r="E152" s="23" t="s">
        <v>352</v>
      </c>
      <c r="F152" s="23" t="s">
        <v>40</v>
      </c>
      <c r="G152" s="24">
        <f>G153</f>
        <v>0</v>
      </c>
      <c r="H152" s="24">
        <f>H153</f>
        <v>0</v>
      </c>
      <c r="I152" s="24">
        <f>I153</f>
        <v>0</v>
      </c>
    </row>
    <row r="153" spans="1:9" s="22" customFormat="1" ht="25.5" hidden="1" x14ac:dyDescent="0.25">
      <c r="A153" s="16" t="s">
        <v>41</v>
      </c>
      <c r="B153" s="68">
        <v>650</v>
      </c>
      <c r="C153" s="23" t="s">
        <v>341</v>
      </c>
      <c r="D153" s="23" t="s">
        <v>311</v>
      </c>
      <c r="E153" s="23" t="s">
        <v>352</v>
      </c>
      <c r="F153" s="71">
        <v>240</v>
      </c>
      <c r="G153" s="75">
        <f>G154+G155</f>
        <v>0</v>
      </c>
      <c r="H153" s="75">
        <f>H154+H155</f>
        <v>0</v>
      </c>
      <c r="I153" s="75">
        <f>I154+I155</f>
        <v>0</v>
      </c>
    </row>
    <row r="154" spans="1:9" s="22" customFormat="1" ht="25.5" hidden="1" x14ac:dyDescent="0.25">
      <c r="A154" s="13" t="s">
        <v>336</v>
      </c>
      <c r="B154" s="23" t="s">
        <v>302</v>
      </c>
      <c r="C154" s="23" t="s">
        <v>341</v>
      </c>
      <c r="D154" s="23" t="s">
        <v>311</v>
      </c>
      <c r="E154" s="23" t="s">
        <v>352</v>
      </c>
      <c r="F154" s="23" t="s">
        <v>114</v>
      </c>
      <c r="G154" s="24"/>
      <c r="H154" s="24"/>
      <c r="I154" s="24"/>
    </row>
    <row r="155" spans="1:9" s="22" customFormat="1" ht="25.5" hidden="1" x14ac:dyDescent="0.25">
      <c r="A155" s="13" t="s">
        <v>68</v>
      </c>
      <c r="B155" s="23" t="s">
        <v>302</v>
      </c>
      <c r="C155" s="23" t="s">
        <v>341</v>
      </c>
      <c r="D155" s="23" t="s">
        <v>311</v>
      </c>
      <c r="E155" s="23" t="s">
        <v>352</v>
      </c>
      <c r="F155" s="23" t="s">
        <v>59</v>
      </c>
      <c r="G155" s="24"/>
      <c r="H155" s="24">
        <f>G155</f>
        <v>0</v>
      </c>
      <c r="I155" s="24">
        <f>H155</f>
        <v>0</v>
      </c>
    </row>
    <row r="156" spans="1:9" s="22" customFormat="1" ht="38.25" x14ac:dyDescent="0.25">
      <c r="A156" s="13" t="s">
        <v>95</v>
      </c>
      <c r="B156" s="23" t="s">
        <v>302</v>
      </c>
      <c r="C156" s="23" t="s">
        <v>341</v>
      </c>
      <c r="D156" s="23" t="s">
        <v>311</v>
      </c>
      <c r="E156" s="23" t="s">
        <v>96</v>
      </c>
      <c r="F156" s="23"/>
      <c r="G156" s="24">
        <f>SUM(G164,G158)</f>
        <v>180474.15999999997</v>
      </c>
      <c r="H156" s="24">
        <f>H157</f>
        <v>57360.929999999993</v>
      </c>
      <c r="I156" s="24">
        <f>I157</f>
        <v>123113.23</v>
      </c>
    </row>
    <row r="157" spans="1:9" s="22" customFormat="1" ht="25.5" x14ac:dyDescent="0.25">
      <c r="A157" s="13" t="s">
        <v>97</v>
      </c>
      <c r="B157" s="23" t="s">
        <v>302</v>
      </c>
      <c r="C157" s="23" t="s">
        <v>341</v>
      </c>
      <c r="D157" s="23" t="s">
        <v>311</v>
      </c>
      <c r="E157" s="23" t="s">
        <v>98</v>
      </c>
      <c r="F157" s="23"/>
      <c r="G157" s="24">
        <f>SUM(G164,G158)</f>
        <v>180474.15999999997</v>
      </c>
      <c r="H157" s="24">
        <f>SUM(H164)</f>
        <v>57360.929999999993</v>
      </c>
      <c r="I157" s="24">
        <f>I158</f>
        <v>123113.23</v>
      </c>
    </row>
    <row r="158" spans="1:9" s="22" customFormat="1" ht="89.25" x14ac:dyDescent="0.25">
      <c r="A158" s="16" t="s">
        <v>120</v>
      </c>
      <c r="B158" s="23" t="s">
        <v>302</v>
      </c>
      <c r="C158" s="23" t="s">
        <v>341</v>
      </c>
      <c r="D158" s="23" t="s">
        <v>311</v>
      </c>
      <c r="E158" s="23" t="s">
        <v>121</v>
      </c>
      <c r="F158" s="23"/>
      <c r="G158" s="24">
        <f>SUM(G162+G159)</f>
        <v>123113.23</v>
      </c>
      <c r="H158" s="24"/>
      <c r="I158" s="24">
        <f>SUM(I162+I159)</f>
        <v>123113.23</v>
      </c>
    </row>
    <row r="159" spans="1:9" s="22" customFormat="1" ht="63.75" hidden="1" x14ac:dyDescent="0.25">
      <c r="A159" s="13" t="s">
        <v>43</v>
      </c>
      <c r="B159" s="23" t="s">
        <v>302</v>
      </c>
      <c r="C159" s="23" t="s">
        <v>341</v>
      </c>
      <c r="D159" s="23" t="s">
        <v>311</v>
      </c>
      <c r="E159" s="23" t="s">
        <v>121</v>
      </c>
      <c r="F159" s="23" t="s">
        <v>49</v>
      </c>
      <c r="G159" s="24">
        <f>G160</f>
        <v>0</v>
      </c>
      <c r="H159" s="24"/>
      <c r="I159" s="24">
        <f>I160</f>
        <v>0</v>
      </c>
    </row>
    <row r="160" spans="1:9" s="22" customFormat="1" ht="25.5" hidden="1" x14ac:dyDescent="0.25">
      <c r="A160" s="13" t="s">
        <v>50</v>
      </c>
      <c r="B160" s="23" t="s">
        <v>302</v>
      </c>
      <c r="C160" s="23" t="s">
        <v>341</v>
      </c>
      <c r="D160" s="23" t="s">
        <v>311</v>
      </c>
      <c r="E160" s="23" t="s">
        <v>121</v>
      </c>
      <c r="F160" s="23" t="s">
        <v>51</v>
      </c>
      <c r="G160" s="24"/>
      <c r="H160" s="24"/>
      <c r="I160" s="24">
        <f>G160</f>
        <v>0</v>
      </c>
    </row>
    <row r="161" spans="1:9" s="22" customFormat="1" ht="38.25" hidden="1" x14ac:dyDescent="0.25">
      <c r="A161" s="13" t="s">
        <v>54</v>
      </c>
      <c r="B161" s="23" t="s">
        <v>302</v>
      </c>
      <c r="C161" s="23" t="s">
        <v>341</v>
      </c>
      <c r="D161" s="23" t="s">
        <v>311</v>
      </c>
      <c r="E161" s="23" t="s">
        <v>123</v>
      </c>
      <c r="F161" s="23" t="s">
        <v>55</v>
      </c>
      <c r="G161" s="24"/>
      <c r="H161" s="24">
        <f>G161</f>
        <v>0</v>
      </c>
      <c r="I161" s="24">
        <f>H161</f>
        <v>0</v>
      </c>
    </row>
    <row r="162" spans="1:9" s="22" customFormat="1" ht="25.5" x14ac:dyDescent="0.25">
      <c r="A162" s="13" t="s">
        <v>39</v>
      </c>
      <c r="B162" s="23" t="s">
        <v>302</v>
      </c>
      <c r="C162" s="23" t="s">
        <v>341</v>
      </c>
      <c r="D162" s="23" t="s">
        <v>311</v>
      </c>
      <c r="E162" s="23" t="s">
        <v>121</v>
      </c>
      <c r="F162" s="23" t="s">
        <v>40</v>
      </c>
      <c r="G162" s="24">
        <f>G163</f>
        <v>123113.23</v>
      </c>
      <c r="H162" s="24"/>
      <c r="I162" s="24">
        <f>I163</f>
        <v>123113.23</v>
      </c>
    </row>
    <row r="163" spans="1:9" s="22" customFormat="1" ht="25.5" x14ac:dyDescent="0.25">
      <c r="A163" s="16" t="s">
        <v>41</v>
      </c>
      <c r="B163" s="68">
        <v>650</v>
      </c>
      <c r="C163" s="23" t="s">
        <v>341</v>
      </c>
      <c r="D163" s="23" t="s">
        <v>311</v>
      </c>
      <c r="E163" s="23" t="s">
        <v>121</v>
      </c>
      <c r="F163" s="71">
        <v>240</v>
      </c>
      <c r="G163" s="75">
        <v>123113.23</v>
      </c>
      <c r="H163" s="75"/>
      <c r="I163" s="75">
        <f>G163</f>
        <v>123113.23</v>
      </c>
    </row>
    <row r="164" spans="1:9" s="22" customFormat="1" ht="102" x14ac:dyDescent="0.25">
      <c r="A164" s="16" t="s">
        <v>122</v>
      </c>
      <c r="B164" s="23" t="s">
        <v>302</v>
      </c>
      <c r="C164" s="23" t="s">
        <v>341</v>
      </c>
      <c r="D164" s="23" t="s">
        <v>311</v>
      </c>
      <c r="E164" s="23" t="s">
        <v>123</v>
      </c>
      <c r="F164" s="23"/>
      <c r="G164" s="24">
        <f>SUM(G168+G165)</f>
        <v>57360.929999999993</v>
      </c>
      <c r="H164" s="24">
        <f>SUM(H168+H165)</f>
        <v>57360.929999999993</v>
      </c>
      <c r="I164" s="24">
        <f>SUM(I168+I165)</f>
        <v>0</v>
      </c>
    </row>
    <row r="165" spans="1:9" s="22" customFormat="1" ht="63.75" hidden="1" x14ac:dyDescent="0.25">
      <c r="A165" s="13" t="s">
        <v>43</v>
      </c>
      <c r="B165" s="23" t="s">
        <v>302</v>
      </c>
      <c r="C165" s="23" t="s">
        <v>341</v>
      </c>
      <c r="D165" s="23" t="s">
        <v>311</v>
      </c>
      <c r="E165" s="23" t="s">
        <v>123</v>
      </c>
      <c r="F165" s="23" t="s">
        <v>49</v>
      </c>
      <c r="G165" s="24">
        <f>G166</f>
        <v>0</v>
      </c>
      <c r="H165" s="24">
        <f t="shared" ref="H165:I167" si="4">G165</f>
        <v>0</v>
      </c>
      <c r="I165" s="24">
        <f t="shared" si="4"/>
        <v>0</v>
      </c>
    </row>
    <row r="166" spans="1:9" s="22" customFormat="1" ht="25.5" hidden="1" x14ac:dyDescent="0.25">
      <c r="A166" s="13" t="s">
        <v>50</v>
      </c>
      <c r="B166" s="23" t="s">
        <v>302</v>
      </c>
      <c r="C166" s="23" t="s">
        <v>341</v>
      </c>
      <c r="D166" s="23" t="s">
        <v>311</v>
      </c>
      <c r="E166" s="23" t="s">
        <v>123</v>
      </c>
      <c r="F166" s="23" t="s">
        <v>51</v>
      </c>
      <c r="G166" s="24">
        <f>G167</f>
        <v>0</v>
      </c>
      <c r="H166" s="24">
        <f t="shared" si="4"/>
        <v>0</v>
      </c>
      <c r="I166" s="24">
        <f t="shared" si="4"/>
        <v>0</v>
      </c>
    </row>
    <row r="167" spans="1:9" s="22" customFormat="1" ht="38.25" hidden="1" x14ac:dyDescent="0.25">
      <c r="A167" s="13" t="s">
        <v>54</v>
      </c>
      <c r="B167" s="23" t="s">
        <v>302</v>
      </c>
      <c r="C167" s="23" t="s">
        <v>341</v>
      </c>
      <c r="D167" s="23" t="s">
        <v>311</v>
      </c>
      <c r="E167" s="23" t="s">
        <v>123</v>
      </c>
      <c r="F167" s="23" t="s">
        <v>55</v>
      </c>
      <c r="G167" s="24"/>
      <c r="H167" s="24">
        <f t="shared" si="4"/>
        <v>0</v>
      </c>
      <c r="I167" s="24">
        <f t="shared" si="4"/>
        <v>0</v>
      </c>
    </row>
    <row r="168" spans="1:9" s="22" customFormat="1" ht="25.5" x14ac:dyDescent="0.25">
      <c r="A168" s="13" t="s">
        <v>39</v>
      </c>
      <c r="B168" s="23" t="s">
        <v>302</v>
      </c>
      <c r="C168" s="23" t="s">
        <v>341</v>
      </c>
      <c r="D168" s="23" t="s">
        <v>311</v>
      </c>
      <c r="E168" s="23" t="s">
        <v>123</v>
      </c>
      <c r="F168" s="23" t="s">
        <v>40</v>
      </c>
      <c r="G168" s="24">
        <f>G169</f>
        <v>57360.929999999993</v>
      </c>
      <c r="H168" s="24">
        <f>H169</f>
        <v>57360.929999999993</v>
      </c>
      <c r="I168" s="24">
        <f>I169</f>
        <v>0</v>
      </c>
    </row>
    <row r="169" spans="1:9" s="22" customFormat="1" ht="25.5" x14ac:dyDescent="0.25">
      <c r="A169" s="16" t="s">
        <v>41</v>
      </c>
      <c r="B169" s="68">
        <v>650</v>
      </c>
      <c r="C169" s="23" t="s">
        <v>341</v>
      </c>
      <c r="D169" s="23" t="s">
        <v>311</v>
      </c>
      <c r="E169" s="23" t="s">
        <v>123</v>
      </c>
      <c r="F169" s="71">
        <v>240</v>
      </c>
      <c r="G169" s="75">
        <f>24154.16+33206.77</f>
        <v>57360.929999999993</v>
      </c>
      <c r="H169" s="75">
        <f>G169-I169</f>
        <v>57360.929999999993</v>
      </c>
      <c r="I169" s="72"/>
    </row>
    <row r="170" spans="1:9" s="22" customFormat="1" ht="38.25" hidden="1" x14ac:dyDescent="0.25">
      <c r="A170" s="64" t="s">
        <v>353</v>
      </c>
      <c r="B170" s="65" t="s">
        <v>302</v>
      </c>
      <c r="C170" s="67" t="s">
        <v>341</v>
      </c>
      <c r="D170" s="67" t="s">
        <v>354</v>
      </c>
      <c r="E170" s="67"/>
      <c r="F170" s="67"/>
      <c r="G170" s="62">
        <f>G171+G179</f>
        <v>0</v>
      </c>
      <c r="H170" s="62"/>
      <c r="I170" s="62"/>
    </row>
    <row r="171" spans="1:9" s="22" customFormat="1" ht="25.5" hidden="1" x14ac:dyDescent="0.25">
      <c r="A171" s="81" t="s">
        <v>128</v>
      </c>
      <c r="B171" s="68">
        <v>650</v>
      </c>
      <c r="C171" s="23" t="s">
        <v>341</v>
      </c>
      <c r="D171" s="23" t="s">
        <v>354</v>
      </c>
      <c r="E171" s="82" t="s">
        <v>129</v>
      </c>
      <c r="F171" s="67"/>
      <c r="G171" s="62">
        <f>G172</f>
        <v>0</v>
      </c>
      <c r="H171" s="62"/>
      <c r="I171" s="62"/>
    </row>
    <row r="172" spans="1:9" s="22" customFormat="1" ht="26.25" hidden="1" x14ac:dyDescent="0.25">
      <c r="A172" s="83" t="s">
        <v>130</v>
      </c>
      <c r="B172" s="68">
        <v>650</v>
      </c>
      <c r="C172" s="23" t="s">
        <v>341</v>
      </c>
      <c r="D172" s="23" t="s">
        <v>354</v>
      </c>
      <c r="E172" s="82" t="s">
        <v>131</v>
      </c>
      <c r="F172" s="67"/>
      <c r="G172" s="62">
        <f>G173+G175</f>
        <v>0</v>
      </c>
      <c r="H172" s="62"/>
      <c r="I172" s="62"/>
    </row>
    <row r="173" spans="1:9" s="22" customFormat="1" hidden="1" x14ac:dyDescent="0.25">
      <c r="A173" s="87" t="s">
        <v>33</v>
      </c>
      <c r="B173" s="68">
        <v>650</v>
      </c>
      <c r="C173" s="23" t="s">
        <v>341</v>
      </c>
      <c r="D173" s="23" t="s">
        <v>354</v>
      </c>
      <c r="E173" s="82" t="s">
        <v>137</v>
      </c>
      <c r="F173" s="88" t="s">
        <v>40</v>
      </c>
      <c r="G173" s="24">
        <f>G174</f>
        <v>0</v>
      </c>
      <c r="H173" s="24"/>
      <c r="I173" s="24"/>
    </row>
    <row r="174" spans="1:9" s="22" customFormat="1" ht="25.5" hidden="1" x14ac:dyDescent="0.25">
      <c r="A174" s="13" t="s">
        <v>39</v>
      </c>
      <c r="B174" s="68">
        <v>650</v>
      </c>
      <c r="C174" s="23" t="s">
        <v>341</v>
      </c>
      <c r="D174" s="23" t="s">
        <v>354</v>
      </c>
      <c r="E174" s="82" t="s">
        <v>137</v>
      </c>
      <c r="F174" s="88" t="s">
        <v>90</v>
      </c>
      <c r="G174" s="24"/>
      <c r="H174" s="24"/>
      <c r="I174" s="24"/>
    </row>
    <row r="175" spans="1:9" s="22" customFormat="1" hidden="1" x14ac:dyDescent="0.25">
      <c r="A175" s="16" t="s">
        <v>73</v>
      </c>
      <c r="B175" s="68">
        <v>650</v>
      </c>
      <c r="C175" s="23" t="s">
        <v>341</v>
      </c>
      <c r="D175" s="23" t="s">
        <v>355</v>
      </c>
      <c r="E175" s="82" t="s">
        <v>137</v>
      </c>
      <c r="F175" s="23" t="s">
        <v>125</v>
      </c>
      <c r="G175" s="24">
        <f>G176</f>
        <v>0</v>
      </c>
      <c r="H175" s="24"/>
      <c r="I175" s="24"/>
    </row>
    <row r="176" spans="1:9" s="22" customFormat="1" ht="51" hidden="1" x14ac:dyDescent="0.25">
      <c r="A176" s="13" t="s">
        <v>74</v>
      </c>
      <c r="B176" s="23" t="s">
        <v>302</v>
      </c>
      <c r="C176" s="23" t="s">
        <v>341</v>
      </c>
      <c r="D176" s="23" t="s">
        <v>354</v>
      </c>
      <c r="E176" s="23" t="s">
        <v>356</v>
      </c>
      <c r="F176" s="23" t="s">
        <v>357</v>
      </c>
      <c r="G176" s="24"/>
      <c r="H176" s="24"/>
      <c r="I176" s="24"/>
    </row>
    <row r="177" spans="1:9" s="22" customFormat="1" ht="25.5" hidden="1" x14ac:dyDescent="0.25">
      <c r="A177" s="16" t="s">
        <v>41</v>
      </c>
      <c r="B177" s="68">
        <v>650</v>
      </c>
      <c r="C177" s="23" t="s">
        <v>341</v>
      </c>
      <c r="D177" s="23" t="s">
        <v>354</v>
      </c>
      <c r="E177" s="23" t="s">
        <v>356</v>
      </c>
      <c r="F177" s="71">
        <v>240</v>
      </c>
      <c r="G177" s="72">
        <f>G178</f>
        <v>0</v>
      </c>
      <c r="H177" s="72"/>
      <c r="I177" s="72"/>
    </row>
    <row r="178" spans="1:9" s="22" customFormat="1" ht="25.5" hidden="1" x14ac:dyDescent="0.25">
      <c r="A178" s="17" t="s">
        <v>68</v>
      </c>
      <c r="B178" s="20" t="s">
        <v>302</v>
      </c>
      <c r="C178" s="23" t="s">
        <v>341</v>
      </c>
      <c r="D178" s="23" t="s">
        <v>354</v>
      </c>
      <c r="E178" s="23" t="s">
        <v>356</v>
      </c>
      <c r="F178" s="23" t="s">
        <v>59</v>
      </c>
      <c r="G178" s="24"/>
      <c r="H178" s="24"/>
      <c r="I178" s="24"/>
    </row>
    <row r="179" spans="1:9" s="22" customFormat="1" hidden="1" x14ac:dyDescent="0.25">
      <c r="A179" s="17" t="s">
        <v>358</v>
      </c>
      <c r="B179" s="20" t="s">
        <v>302</v>
      </c>
      <c r="C179" s="23" t="s">
        <v>341</v>
      </c>
      <c r="D179" s="23" t="s">
        <v>354</v>
      </c>
      <c r="E179" s="23" t="s">
        <v>359</v>
      </c>
      <c r="F179" s="23"/>
      <c r="G179" s="24">
        <f>G180</f>
        <v>0</v>
      </c>
      <c r="H179" s="24"/>
      <c r="I179" s="24"/>
    </row>
    <row r="180" spans="1:9" s="22" customFormat="1" ht="25.5" hidden="1" x14ac:dyDescent="0.25">
      <c r="A180" s="17" t="s">
        <v>360</v>
      </c>
      <c r="B180" s="20" t="s">
        <v>302</v>
      </c>
      <c r="C180" s="23" t="s">
        <v>341</v>
      </c>
      <c r="D180" s="23" t="s">
        <v>354</v>
      </c>
      <c r="E180" s="23" t="s">
        <v>361</v>
      </c>
      <c r="F180" s="23"/>
      <c r="G180" s="24">
        <f>G181</f>
        <v>0</v>
      </c>
      <c r="H180" s="24"/>
      <c r="I180" s="24"/>
    </row>
    <row r="181" spans="1:9" s="22" customFormat="1" ht="25.5" hidden="1" x14ac:dyDescent="0.25">
      <c r="A181" s="13" t="s">
        <v>39</v>
      </c>
      <c r="B181" s="23" t="s">
        <v>302</v>
      </c>
      <c r="C181" s="23" t="s">
        <v>341</v>
      </c>
      <c r="D181" s="23" t="s">
        <v>354</v>
      </c>
      <c r="E181" s="23" t="s">
        <v>361</v>
      </c>
      <c r="F181" s="23" t="s">
        <v>40</v>
      </c>
      <c r="G181" s="24">
        <f>G182</f>
        <v>0</v>
      </c>
      <c r="H181" s="24"/>
      <c r="I181" s="24"/>
    </row>
    <row r="182" spans="1:9" s="22" customFormat="1" ht="25.5" hidden="1" x14ac:dyDescent="0.25">
      <c r="A182" s="16" t="s">
        <v>41</v>
      </c>
      <c r="B182" s="68">
        <v>650</v>
      </c>
      <c r="C182" s="23" t="s">
        <v>341</v>
      </c>
      <c r="D182" s="23" t="s">
        <v>354</v>
      </c>
      <c r="E182" s="23" t="s">
        <v>361</v>
      </c>
      <c r="F182" s="71">
        <v>240</v>
      </c>
      <c r="G182" s="75">
        <f>G183</f>
        <v>0</v>
      </c>
      <c r="H182" s="72"/>
      <c r="I182" s="72"/>
    </row>
    <row r="183" spans="1:9" s="22" customFormat="1" ht="25.5" hidden="1" x14ac:dyDescent="0.25">
      <c r="A183" s="17" t="s">
        <v>68</v>
      </c>
      <c r="B183" s="20" t="s">
        <v>302</v>
      </c>
      <c r="C183" s="23" t="s">
        <v>341</v>
      </c>
      <c r="D183" s="23" t="s">
        <v>354</v>
      </c>
      <c r="E183" s="23" t="s">
        <v>361</v>
      </c>
      <c r="F183" s="23" t="s">
        <v>59</v>
      </c>
      <c r="G183" s="24"/>
      <c r="H183" s="72"/>
      <c r="I183" s="72"/>
    </row>
    <row r="184" spans="1:9" s="22" customFormat="1" hidden="1" x14ac:dyDescent="0.25">
      <c r="A184" s="66" t="s">
        <v>362</v>
      </c>
      <c r="B184" s="67" t="s">
        <v>302</v>
      </c>
      <c r="C184" s="67" t="s">
        <v>341</v>
      </c>
      <c r="D184" s="67" t="s">
        <v>363</v>
      </c>
      <c r="E184" s="67"/>
      <c r="F184" s="67"/>
      <c r="G184" s="62">
        <f>SUM(G185)</f>
        <v>0</v>
      </c>
      <c r="H184" s="62"/>
      <c r="I184" s="62"/>
    </row>
    <row r="185" spans="1:9" s="22" customFormat="1" ht="25.5" hidden="1" x14ac:dyDescent="0.25">
      <c r="A185" s="81" t="s">
        <v>128</v>
      </c>
      <c r="B185" s="68">
        <v>650</v>
      </c>
      <c r="C185" s="23" t="s">
        <v>341</v>
      </c>
      <c r="D185" s="23" t="s">
        <v>363</v>
      </c>
      <c r="E185" s="82" t="s">
        <v>129</v>
      </c>
      <c r="F185" s="23"/>
      <c r="G185" s="24">
        <f>G186</f>
        <v>0</v>
      </c>
      <c r="H185" s="24"/>
      <c r="I185" s="24"/>
    </row>
    <row r="186" spans="1:9" s="22" customFormat="1" ht="26.25" hidden="1" x14ac:dyDescent="0.25">
      <c r="A186" s="83" t="s">
        <v>130</v>
      </c>
      <c r="B186" s="68">
        <v>650</v>
      </c>
      <c r="C186" s="23" t="s">
        <v>341</v>
      </c>
      <c r="D186" s="23" t="s">
        <v>363</v>
      </c>
      <c r="E186" s="82" t="s">
        <v>131</v>
      </c>
      <c r="F186" s="23"/>
      <c r="G186" s="24">
        <f>G190+G187</f>
        <v>0</v>
      </c>
      <c r="H186" s="24"/>
      <c r="I186" s="24"/>
    </row>
    <row r="187" spans="1:9" s="22" customFormat="1" ht="25.5" hidden="1" x14ac:dyDescent="0.25">
      <c r="A187" s="17" t="s">
        <v>29</v>
      </c>
      <c r="B187" s="20" t="s">
        <v>302</v>
      </c>
      <c r="C187" s="23" t="s">
        <v>341</v>
      </c>
      <c r="D187" s="23" t="s">
        <v>363</v>
      </c>
      <c r="E187" s="23" t="s">
        <v>138</v>
      </c>
      <c r="F187" s="71"/>
      <c r="G187" s="75">
        <f>G188</f>
        <v>0</v>
      </c>
      <c r="H187" s="73"/>
      <c r="I187" s="74" t="s">
        <v>32</v>
      </c>
    </row>
    <row r="188" spans="1:9" s="22" customFormat="1" ht="39" hidden="1" x14ac:dyDescent="0.25">
      <c r="A188" s="85" t="s">
        <v>9</v>
      </c>
      <c r="B188" s="20" t="s">
        <v>302</v>
      </c>
      <c r="C188" s="23" t="s">
        <v>341</v>
      </c>
      <c r="D188" s="23" t="s">
        <v>363</v>
      </c>
      <c r="E188" s="23" t="s">
        <v>138</v>
      </c>
      <c r="F188" s="71">
        <v>600</v>
      </c>
      <c r="G188" s="75">
        <f>G189</f>
        <v>0</v>
      </c>
      <c r="H188" s="73"/>
      <c r="I188" s="74" t="s">
        <v>32</v>
      </c>
    </row>
    <row r="189" spans="1:9" s="22" customFormat="1" hidden="1" x14ac:dyDescent="0.25">
      <c r="A189" s="85" t="s">
        <v>10</v>
      </c>
      <c r="B189" s="23" t="s">
        <v>302</v>
      </c>
      <c r="C189" s="23" t="s">
        <v>341</v>
      </c>
      <c r="D189" s="23" t="s">
        <v>363</v>
      </c>
      <c r="E189" s="23" t="s">
        <v>138</v>
      </c>
      <c r="F189" s="23" t="s">
        <v>11</v>
      </c>
      <c r="G189" s="24"/>
      <c r="H189" s="24"/>
      <c r="I189" s="24"/>
    </row>
    <row r="190" spans="1:9" s="22" customFormat="1" hidden="1" x14ac:dyDescent="0.25">
      <c r="A190" s="87" t="s">
        <v>33</v>
      </c>
      <c r="B190" s="68">
        <v>650</v>
      </c>
      <c r="C190" s="23" t="s">
        <v>341</v>
      </c>
      <c r="D190" s="23" t="s">
        <v>363</v>
      </c>
      <c r="E190" s="82" t="s">
        <v>137</v>
      </c>
      <c r="F190" s="23"/>
      <c r="G190" s="24">
        <f>G191+G195</f>
        <v>0</v>
      </c>
      <c r="H190" s="24"/>
      <c r="I190" s="24"/>
    </row>
    <row r="191" spans="1:9" s="22" customFormat="1" ht="25.5" hidden="1" x14ac:dyDescent="0.25">
      <c r="A191" s="13" t="s">
        <v>39</v>
      </c>
      <c r="B191" s="68">
        <v>650</v>
      </c>
      <c r="C191" s="23" t="s">
        <v>341</v>
      </c>
      <c r="D191" s="23" t="s">
        <v>363</v>
      </c>
      <c r="E191" s="82" t="s">
        <v>137</v>
      </c>
      <c r="F191" s="23" t="s">
        <v>40</v>
      </c>
      <c r="G191" s="24">
        <f>G192</f>
        <v>0</v>
      </c>
      <c r="H191" s="24"/>
      <c r="I191" s="24"/>
    </row>
    <row r="192" spans="1:9" s="22" customFormat="1" ht="25.5" hidden="1" x14ac:dyDescent="0.25">
      <c r="A192" s="16" t="s">
        <v>41</v>
      </c>
      <c r="B192" s="68">
        <v>650</v>
      </c>
      <c r="C192" s="23" t="s">
        <v>341</v>
      </c>
      <c r="D192" s="23" t="s">
        <v>363</v>
      </c>
      <c r="E192" s="82" t="s">
        <v>137</v>
      </c>
      <c r="F192" s="71">
        <v>240</v>
      </c>
      <c r="G192" s="75"/>
      <c r="H192" s="72"/>
      <c r="I192" s="72"/>
    </row>
    <row r="193" spans="1:9" s="22" customFormat="1" ht="25.5" hidden="1" x14ac:dyDescent="0.25">
      <c r="A193" s="17" t="s">
        <v>68</v>
      </c>
      <c r="B193" s="23" t="s">
        <v>302</v>
      </c>
      <c r="C193" s="23" t="s">
        <v>341</v>
      </c>
      <c r="D193" s="23" t="s">
        <v>363</v>
      </c>
      <c r="E193" s="23" t="s">
        <v>80</v>
      </c>
      <c r="F193" s="23" t="s">
        <v>114</v>
      </c>
      <c r="G193" s="24"/>
      <c r="H193" s="24"/>
      <c r="I193" s="24"/>
    </row>
    <row r="194" spans="1:9" s="22" customFormat="1" ht="25.5" hidden="1" x14ac:dyDescent="0.25">
      <c r="A194" s="13" t="s">
        <v>68</v>
      </c>
      <c r="B194" s="23" t="s">
        <v>302</v>
      </c>
      <c r="C194" s="23" t="s">
        <v>341</v>
      </c>
      <c r="D194" s="23" t="s">
        <v>363</v>
      </c>
      <c r="E194" s="23" t="s">
        <v>80</v>
      </c>
      <c r="F194" s="23" t="s">
        <v>59</v>
      </c>
      <c r="G194" s="24">
        <v>288551</v>
      </c>
      <c r="H194" s="24"/>
      <c r="I194" s="24"/>
    </row>
    <row r="195" spans="1:9" s="22" customFormat="1" ht="39" hidden="1" x14ac:dyDescent="0.25">
      <c r="A195" s="85" t="s">
        <v>9</v>
      </c>
      <c r="B195" s="20" t="s">
        <v>302</v>
      </c>
      <c r="C195" s="23" t="s">
        <v>341</v>
      </c>
      <c r="D195" s="23" t="s">
        <v>363</v>
      </c>
      <c r="E195" s="23" t="s">
        <v>80</v>
      </c>
      <c r="F195" s="71">
        <v>600</v>
      </c>
      <c r="G195" s="75">
        <f>G196</f>
        <v>0</v>
      </c>
      <c r="H195" s="73"/>
      <c r="I195" s="74" t="s">
        <v>32</v>
      </c>
    </row>
    <row r="196" spans="1:9" s="22" customFormat="1" hidden="1" x14ac:dyDescent="0.25">
      <c r="A196" s="85" t="s">
        <v>10</v>
      </c>
      <c r="B196" s="23" t="s">
        <v>302</v>
      </c>
      <c r="C196" s="23" t="s">
        <v>341</v>
      </c>
      <c r="D196" s="23" t="s">
        <v>363</v>
      </c>
      <c r="E196" s="23" t="s">
        <v>80</v>
      </c>
      <c r="F196" s="23" t="s">
        <v>11</v>
      </c>
      <c r="G196" s="24"/>
      <c r="H196" s="24"/>
      <c r="I196" s="24"/>
    </row>
    <row r="197" spans="1:9" s="22" customFormat="1" ht="51" hidden="1" x14ac:dyDescent="0.25">
      <c r="A197" s="13" t="s">
        <v>12</v>
      </c>
      <c r="B197" s="23" t="s">
        <v>302</v>
      </c>
      <c r="C197" s="23" t="s">
        <v>341</v>
      </c>
      <c r="D197" s="23" t="s">
        <v>363</v>
      </c>
      <c r="E197" s="23" t="s">
        <v>80</v>
      </c>
      <c r="F197" s="23" t="s">
        <v>13</v>
      </c>
      <c r="G197" s="24"/>
      <c r="H197" s="24"/>
      <c r="I197" s="24"/>
    </row>
    <row r="198" spans="1:9" s="22" customFormat="1" hidden="1" x14ac:dyDescent="0.25">
      <c r="A198" s="85" t="s">
        <v>14</v>
      </c>
      <c r="B198" s="23" t="s">
        <v>302</v>
      </c>
      <c r="C198" s="23" t="s">
        <v>341</v>
      </c>
      <c r="D198" s="23" t="s">
        <v>363</v>
      </c>
      <c r="E198" s="23" t="s">
        <v>80</v>
      </c>
      <c r="F198" s="23" t="s">
        <v>15</v>
      </c>
      <c r="G198" s="24"/>
      <c r="H198" s="24"/>
      <c r="I198" s="24"/>
    </row>
    <row r="199" spans="1:9" s="22" customFormat="1" ht="25.5" x14ac:dyDescent="0.25">
      <c r="A199" s="89" t="s">
        <v>364</v>
      </c>
      <c r="B199" s="90">
        <v>650</v>
      </c>
      <c r="C199" s="67" t="s">
        <v>341</v>
      </c>
      <c r="D199" s="67" t="s">
        <v>355</v>
      </c>
      <c r="E199" s="91"/>
      <c r="F199" s="92"/>
      <c r="G199" s="93">
        <f>G206</f>
        <v>1178873.4300000002</v>
      </c>
      <c r="H199" s="93"/>
      <c r="I199" s="94"/>
    </row>
    <row r="200" spans="1:9" s="22" customFormat="1" hidden="1" x14ac:dyDescent="0.25">
      <c r="A200" s="81" t="s">
        <v>365</v>
      </c>
      <c r="B200" s="68">
        <v>650</v>
      </c>
      <c r="C200" s="23" t="s">
        <v>341</v>
      </c>
      <c r="D200" s="23" t="s">
        <v>355</v>
      </c>
      <c r="E200" s="95" t="s">
        <v>366</v>
      </c>
      <c r="F200" s="88"/>
      <c r="G200" s="96">
        <f>G201</f>
        <v>0</v>
      </c>
      <c r="H200" s="96"/>
      <c r="I200" s="72"/>
    </row>
    <row r="201" spans="1:9" s="22" customFormat="1" ht="38.25" hidden="1" x14ac:dyDescent="0.25">
      <c r="A201" s="81" t="s">
        <v>367</v>
      </c>
      <c r="B201" s="68">
        <v>650</v>
      </c>
      <c r="C201" s="23" t="s">
        <v>341</v>
      </c>
      <c r="D201" s="23" t="s">
        <v>355</v>
      </c>
      <c r="E201" s="95" t="s">
        <v>368</v>
      </c>
      <c r="F201" s="88"/>
      <c r="G201" s="96">
        <f>G202</f>
        <v>0</v>
      </c>
      <c r="H201" s="96"/>
      <c r="I201" s="72"/>
    </row>
    <row r="202" spans="1:9" s="22" customFormat="1" hidden="1" x14ac:dyDescent="0.25">
      <c r="A202" s="81" t="s">
        <v>369</v>
      </c>
      <c r="B202" s="68">
        <v>650</v>
      </c>
      <c r="C202" s="23" t="s">
        <v>341</v>
      </c>
      <c r="D202" s="23" t="s">
        <v>355</v>
      </c>
      <c r="E202" s="95" t="s">
        <v>370</v>
      </c>
      <c r="F202" s="88"/>
      <c r="G202" s="96">
        <f>G203</f>
        <v>0</v>
      </c>
      <c r="H202" s="96"/>
      <c r="I202" s="72"/>
    </row>
    <row r="203" spans="1:9" s="22" customFormat="1" ht="25.5" hidden="1" x14ac:dyDescent="0.25">
      <c r="A203" s="97" t="s">
        <v>39</v>
      </c>
      <c r="B203" s="68">
        <v>650</v>
      </c>
      <c r="C203" s="23" t="s">
        <v>341</v>
      </c>
      <c r="D203" s="23" t="s">
        <v>355</v>
      </c>
      <c r="E203" s="95" t="s">
        <v>370</v>
      </c>
      <c r="F203" s="88" t="s">
        <v>40</v>
      </c>
      <c r="G203" s="96">
        <f>G204</f>
        <v>0</v>
      </c>
      <c r="H203" s="96"/>
      <c r="I203" s="72"/>
    </row>
    <row r="204" spans="1:9" s="22" customFormat="1" ht="25.5" hidden="1" x14ac:dyDescent="0.25">
      <c r="A204" s="81" t="s">
        <v>41</v>
      </c>
      <c r="B204" s="68">
        <v>650</v>
      </c>
      <c r="C204" s="23" t="s">
        <v>341</v>
      </c>
      <c r="D204" s="23" t="s">
        <v>355</v>
      </c>
      <c r="E204" s="95" t="s">
        <v>370</v>
      </c>
      <c r="F204" s="88" t="s">
        <v>90</v>
      </c>
      <c r="G204" s="96">
        <f>G205</f>
        <v>0</v>
      </c>
      <c r="H204" s="96"/>
      <c r="I204" s="72"/>
    </row>
    <row r="205" spans="1:9" s="22" customFormat="1" ht="25.5" hidden="1" x14ac:dyDescent="0.25">
      <c r="A205" s="81" t="s">
        <v>68</v>
      </c>
      <c r="B205" s="68">
        <v>650</v>
      </c>
      <c r="C205" s="23" t="s">
        <v>341</v>
      </c>
      <c r="D205" s="23" t="s">
        <v>355</v>
      </c>
      <c r="E205" s="95" t="s">
        <v>370</v>
      </c>
      <c r="F205" s="88" t="s">
        <v>59</v>
      </c>
      <c r="G205" s="96"/>
      <c r="H205" s="96"/>
      <c r="I205" s="72"/>
    </row>
    <row r="206" spans="1:9" s="22" customFormat="1" ht="25.5" x14ac:dyDescent="0.25">
      <c r="A206" s="81" t="s">
        <v>128</v>
      </c>
      <c r="B206" s="68">
        <v>650</v>
      </c>
      <c r="C206" s="23" t="s">
        <v>341</v>
      </c>
      <c r="D206" s="23" t="s">
        <v>355</v>
      </c>
      <c r="E206" s="82" t="s">
        <v>129</v>
      </c>
      <c r="F206" s="88"/>
      <c r="G206" s="96">
        <f>G207</f>
        <v>1178873.4300000002</v>
      </c>
      <c r="H206" s="96"/>
      <c r="I206" s="72"/>
    </row>
    <row r="207" spans="1:9" s="80" customFormat="1" ht="25.5" x14ac:dyDescent="0.2">
      <c r="A207" s="83" t="s">
        <v>130</v>
      </c>
      <c r="B207" s="68">
        <v>650</v>
      </c>
      <c r="C207" s="23" t="s">
        <v>341</v>
      </c>
      <c r="D207" s="23" t="s">
        <v>355</v>
      </c>
      <c r="E207" s="82" t="s">
        <v>131</v>
      </c>
      <c r="F207" s="88"/>
      <c r="G207" s="96">
        <f>G208+G215+G220+G223</f>
        <v>1178873.4300000002</v>
      </c>
      <c r="H207" s="96"/>
      <c r="I207" s="72"/>
    </row>
    <row r="208" spans="1:9" s="22" customFormat="1" ht="26.25" x14ac:dyDescent="0.25">
      <c r="A208" s="87" t="s">
        <v>133</v>
      </c>
      <c r="B208" s="68">
        <v>650</v>
      </c>
      <c r="C208" s="23" t="s">
        <v>341</v>
      </c>
      <c r="D208" s="23" t="s">
        <v>355</v>
      </c>
      <c r="E208" s="82" t="s">
        <v>134</v>
      </c>
      <c r="F208" s="88"/>
      <c r="G208" s="96">
        <f>G209+G213</f>
        <v>39650</v>
      </c>
      <c r="H208" s="96"/>
      <c r="I208" s="72"/>
    </row>
    <row r="209" spans="1:9" s="22" customFormat="1" ht="63.75" x14ac:dyDescent="0.25">
      <c r="A209" s="13" t="s">
        <v>43</v>
      </c>
      <c r="B209" s="68">
        <v>650</v>
      </c>
      <c r="C209" s="23" t="s">
        <v>341</v>
      </c>
      <c r="D209" s="23" t="s">
        <v>355</v>
      </c>
      <c r="E209" s="82" t="s">
        <v>134</v>
      </c>
      <c r="F209" s="88" t="s">
        <v>49</v>
      </c>
      <c r="G209" s="96">
        <f>G210</f>
        <v>35471</v>
      </c>
      <c r="H209" s="96"/>
      <c r="I209" s="72"/>
    </row>
    <row r="210" spans="1:9" s="22" customFormat="1" ht="26.25" x14ac:dyDescent="0.25">
      <c r="A210" s="85" t="s">
        <v>50</v>
      </c>
      <c r="B210" s="68">
        <v>650</v>
      </c>
      <c r="C210" s="23" t="s">
        <v>341</v>
      </c>
      <c r="D210" s="23" t="s">
        <v>355</v>
      </c>
      <c r="E210" s="82" t="s">
        <v>134</v>
      </c>
      <c r="F210" s="88" t="s">
        <v>51</v>
      </c>
      <c r="G210" s="96">
        <v>35471</v>
      </c>
      <c r="H210" s="96"/>
      <c r="I210" s="72"/>
    </row>
    <row r="211" spans="1:9" s="22" customFormat="1" ht="25.5" hidden="1" x14ac:dyDescent="0.25">
      <c r="A211" s="81" t="s">
        <v>68</v>
      </c>
      <c r="B211" s="68">
        <v>650</v>
      </c>
      <c r="C211" s="23" t="s">
        <v>341</v>
      </c>
      <c r="D211" s="23" t="s">
        <v>355</v>
      </c>
      <c r="E211" s="82" t="s">
        <v>134</v>
      </c>
      <c r="F211" s="88" t="s">
        <v>59</v>
      </c>
      <c r="G211" s="96"/>
      <c r="H211" s="96"/>
      <c r="I211" s="72"/>
    </row>
    <row r="212" spans="1:9" s="22" customFormat="1" ht="25.5" hidden="1" x14ac:dyDescent="0.25">
      <c r="A212" s="17" t="s">
        <v>68</v>
      </c>
      <c r="B212" s="68">
        <v>650</v>
      </c>
      <c r="C212" s="23" t="s">
        <v>341</v>
      </c>
      <c r="D212" s="23" t="s">
        <v>355</v>
      </c>
      <c r="E212" s="82" t="s">
        <v>134</v>
      </c>
      <c r="F212" s="88" t="s">
        <v>59</v>
      </c>
      <c r="G212" s="96">
        <v>23900</v>
      </c>
      <c r="H212" s="24"/>
      <c r="I212" s="24"/>
    </row>
    <row r="213" spans="1:9" s="22" customFormat="1" ht="25.5" x14ac:dyDescent="0.25">
      <c r="A213" s="13" t="s">
        <v>39</v>
      </c>
      <c r="B213" s="68">
        <v>650</v>
      </c>
      <c r="C213" s="23" t="s">
        <v>341</v>
      </c>
      <c r="D213" s="23" t="s">
        <v>355</v>
      </c>
      <c r="E213" s="82" t="s">
        <v>134</v>
      </c>
      <c r="F213" s="88" t="s">
        <v>40</v>
      </c>
      <c r="G213" s="96">
        <f>G214</f>
        <v>4179</v>
      </c>
      <c r="H213" s="96"/>
      <c r="I213" s="72"/>
    </row>
    <row r="214" spans="1:9" s="22" customFormat="1" ht="25.5" x14ac:dyDescent="0.25">
      <c r="A214" s="16" t="s">
        <v>41</v>
      </c>
      <c r="B214" s="68">
        <v>650</v>
      </c>
      <c r="C214" s="23" t="s">
        <v>341</v>
      </c>
      <c r="D214" s="23" t="s">
        <v>355</v>
      </c>
      <c r="E214" s="82" t="s">
        <v>134</v>
      </c>
      <c r="F214" s="88" t="s">
        <v>90</v>
      </c>
      <c r="G214" s="96">
        <v>4179</v>
      </c>
      <c r="H214" s="96"/>
      <c r="I214" s="72"/>
    </row>
    <row r="215" spans="1:9" s="80" customFormat="1" ht="25.5" x14ac:dyDescent="0.2">
      <c r="A215" s="87" t="s">
        <v>135</v>
      </c>
      <c r="B215" s="68">
        <v>650</v>
      </c>
      <c r="C215" s="23" t="s">
        <v>341</v>
      </c>
      <c r="D215" s="23" t="s">
        <v>355</v>
      </c>
      <c r="E215" s="82" t="s">
        <v>136</v>
      </c>
      <c r="F215" s="88"/>
      <c r="G215" s="96">
        <f>G216+G218</f>
        <v>16992.86</v>
      </c>
      <c r="H215" s="96"/>
      <c r="I215" s="72"/>
    </row>
    <row r="216" spans="1:9" s="80" customFormat="1" ht="63.75" x14ac:dyDescent="0.2">
      <c r="A216" s="13" t="s">
        <v>43</v>
      </c>
      <c r="B216" s="68">
        <v>650</v>
      </c>
      <c r="C216" s="23" t="s">
        <v>341</v>
      </c>
      <c r="D216" s="23" t="s">
        <v>355</v>
      </c>
      <c r="E216" s="82" t="s">
        <v>136</v>
      </c>
      <c r="F216" s="88" t="s">
        <v>49</v>
      </c>
      <c r="G216" s="96">
        <f>G217</f>
        <v>15201.86</v>
      </c>
      <c r="H216" s="96"/>
      <c r="I216" s="72"/>
    </row>
    <row r="217" spans="1:9" s="80" customFormat="1" ht="25.5" x14ac:dyDescent="0.2">
      <c r="A217" s="85" t="s">
        <v>50</v>
      </c>
      <c r="B217" s="68">
        <v>650</v>
      </c>
      <c r="C217" s="23" t="s">
        <v>341</v>
      </c>
      <c r="D217" s="23" t="s">
        <v>355</v>
      </c>
      <c r="E217" s="82" t="s">
        <v>136</v>
      </c>
      <c r="F217" s="88" t="s">
        <v>51</v>
      </c>
      <c r="G217" s="96">
        <v>15201.86</v>
      </c>
      <c r="H217" s="96"/>
      <c r="I217" s="72"/>
    </row>
    <row r="218" spans="1:9" s="80" customFormat="1" ht="25.5" x14ac:dyDescent="0.2">
      <c r="A218" s="13" t="s">
        <v>39</v>
      </c>
      <c r="B218" s="68">
        <v>650</v>
      </c>
      <c r="C218" s="23" t="s">
        <v>341</v>
      </c>
      <c r="D218" s="23" t="s">
        <v>355</v>
      </c>
      <c r="E218" s="82" t="s">
        <v>136</v>
      </c>
      <c r="F218" s="88" t="s">
        <v>40</v>
      </c>
      <c r="G218" s="96">
        <f>G219</f>
        <v>1791</v>
      </c>
      <c r="H218" s="96"/>
      <c r="I218" s="72"/>
    </row>
    <row r="219" spans="1:9" s="80" customFormat="1" ht="25.5" x14ac:dyDescent="0.2">
      <c r="A219" s="16" t="s">
        <v>41</v>
      </c>
      <c r="B219" s="68">
        <v>650</v>
      </c>
      <c r="C219" s="23" t="s">
        <v>341</v>
      </c>
      <c r="D219" s="23" t="s">
        <v>355</v>
      </c>
      <c r="E219" s="82" t="s">
        <v>136</v>
      </c>
      <c r="F219" s="88" t="s">
        <v>90</v>
      </c>
      <c r="G219" s="96">
        <v>1791</v>
      </c>
      <c r="H219" s="24"/>
      <c r="I219" s="24"/>
    </row>
    <row r="220" spans="1:9" s="22" customFormat="1" x14ac:dyDescent="0.25">
      <c r="A220" s="87" t="s">
        <v>33</v>
      </c>
      <c r="B220" s="68">
        <v>650</v>
      </c>
      <c r="C220" s="23" t="s">
        <v>341</v>
      </c>
      <c r="D220" s="23" t="s">
        <v>355</v>
      </c>
      <c r="E220" s="82" t="s">
        <v>137</v>
      </c>
      <c r="F220" s="88"/>
      <c r="G220" s="96">
        <f>G221</f>
        <v>522230.57</v>
      </c>
      <c r="H220" s="96"/>
      <c r="I220" s="72"/>
    </row>
    <row r="221" spans="1:9" s="22" customFormat="1" ht="25.5" x14ac:dyDescent="0.25">
      <c r="A221" s="13" t="s">
        <v>39</v>
      </c>
      <c r="B221" s="68">
        <v>650</v>
      </c>
      <c r="C221" s="23" t="s">
        <v>341</v>
      </c>
      <c r="D221" s="23" t="s">
        <v>355</v>
      </c>
      <c r="E221" s="82" t="s">
        <v>137</v>
      </c>
      <c r="F221" s="88" t="s">
        <v>40</v>
      </c>
      <c r="G221" s="96">
        <f>G222</f>
        <v>522230.57</v>
      </c>
      <c r="H221" s="96"/>
      <c r="I221" s="72"/>
    </row>
    <row r="222" spans="1:9" s="22" customFormat="1" ht="25.5" x14ac:dyDescent="0.25">
      <c r="A222" s="16" t="s">
        <v>41</v>
      </c>
      <c r="B222" s="68">
        <v>650</v>
      </c>
      <c r="C222" s="23" t="s">
        <v>341</v>
      </c>
      <c r="D222" s="23" t="s">
        <v>355</v>
      </c>
      <c r="E222" s="82" t="s">
        <v>137</v>
      </c>
      <c r="F222" s="88" t="s">
        <v>90</v>
      </c>
      <c r="G222" s="96">
        <f>97361.87+424868.7</f>
        <v>522230.57</v>
      </c>
      <c r="H222" s="96"/>
      <c r="I222" s="72"/>
    </row>
    <row r="223" spans="1:9" s="22" customFormat="1" ht="39" x14ac:dyDescent="0.25">
      <c r="A223" s="85" t="s">
        <v>9</v>
      </c>
      <c r="B223" s="20" t="s">
        <v>302</v>
      </c>
      <c r="C223" s="23" t="s">
        <v>341</v>
      </c>
      <c r="D223" s="23" t="s">
        <v>355</v>
      </c>
      <c r="E223" s="82" t="s">
        <v>138</v>
      </c>
      <c r="F223" s="71">
        <v>600</v>
      </c>
      <c r="G223" s="75">
        <f>G224</f>
        <v>600000</v>
      </c>
      <c r="H223" s="73"/>
      <c r="I223" s="74" t="s">
        <v>32</v>
      </c>
    </row>
    <row r="224" spans="1:9" s="22" customFormat="1" x14ac:dyDescent="0.25">
      <c r="A224" s="85" t="s">
        <v>10</v>
      </c>
      <c r="B224" s="23" t="s">
        <v>302</v>
      </c>
      <c r="C224" s="23" t="s">
        <v>341</v>
      </c>
      <c r="D224" s="23" t="s">
        <v>355</v>
      </c>
      <c r="E224" s="82" t="s">
        <v>138</v>
      </c>
      <c r="F224" s="23" t="s">
        <v>11</v>
      </c>
      <c r="G224" s="24">
        <v>600000</v>
      </c>
      <c r="H224" s="24"/>
      <c r="I224" s="24"/>
    </row>
    <row r="225" spans="1:11" s="22" customFormat="1" ht="25.5" hidden="1" x14ac:dyDescent="0.25">
      <c r="A225" s="81" t="s">
        <v>68</v>
      </c>
      <c r="B225" s="68">
        <v>650</v>
      </c>
      <c r="C225" s="23" t="s">
        <v>341</v>
      </c>
      <c r="D225" s="23" t="s">
        <v>355</v>
      </c>
      <c r="E225" s="82" t="s">
        <v>137</v>
      </c>
      <c r="F225" s="88" t="s">
        <v>59</v>
      </c>
      <c r="G225" s="96"/>
      <c r="H225" s="96"/>
      <c r="I225" s="72"/>
    </row>
    <row r="226" spans="1:11" s="22" customFormat="1" ht="25.5" hidden="1" x14ac:dyDescent="0.25">
      <c r="A226" s="17" t="s">
        <v>68</v>
      </c>
      <c r="B226" s="68">
        <v>650</v>
      </c>
      <c r="C226" s="23" t="s">
        <v>341</v>
      </c>
      <c r="D226" s="23" t="s">
        <v>355</v>
      </c>
      <c r="E226" s="82" t="s">
        <v>137</v>
      </c>
      <c r="F226" s="88" t="s">
        <v>59</v>
      </c>
      <c r="G226" s="96"/>
      <c r="H226" s="24"/>
      <c r="I226" s="24"/>
    </row>
    <row r="227" spans="1:11" s="22" customFormat="1" x14ac:dyDescent="0.25">
      <c r="A227" s="98" t="s">
        <v>371</v>
      </c>
      <c r="B227" s="65" t="s">
        <v>302</v>
      </c>
      <c r="C227" s="65" t="s">
        <v>311</v>
      </c>
      <c r="D227" s="65"/>
      <c r="E227" s="65"/>
      <c r="F227" s="65"/>
      <c r="G227" s="99">
        <f>G228+G297+G315+G348</f>
        <v>19674082.629999999</v>
      </c>
      <c r="H227" s="62">
        <f>H297</f>
        <v>43258.27</v>
      </c>
      <c r="I227" s="62"/>
    </row>
    <row r="228" spans="1:11" s="22" customFormat="1" x14ac:dyDescent="0.25">
      <c r="A228" s="86" t="s">
        <v>372</v>
      </c>
      <c r="B228" s="20" t="s">
        <v>302</v>
      </c>
      <c r="C228" s="100">
        <v>4</v>
      </c>
      <c r="D228" s="100">
        <v>1</v>
      </c>
      <c r="E228" s="101" t="s">
        <v>32</v>
      </c>
      <c r="F228" s="102" t="s">
        <v>32</v>
      </c>
      <c r="G228" s="103">
        <f>G229+G234+G289</f>
        <v>4331588.41</v>
      </c>
      <c r="H228" s="104"/>
      <c r="I228" s="105" t="s">
        <v>32</v>
      </c>
    </row>
    <row r="229" spans="1:11" s="80" customFormat="1" ht="37.5" customHeight="1" x14ac:dyDescent="0.2">
      <c r="A229" s="13" t="s">
        <v>25</v>
      </c>
      <c r="B229" s="20" t="s">
        <v>302</v>
      </c>
      <c r="C229" s="23" t="s">
        <v>311</v>
      </c>
      <c r="D229" s="23" t="s">
        <v>304</v>
      </c>
      <c r="E229" s="23" t="s">
        <v>26</v>
      </c>
      <c r="F229" s="23"/>
      <c r="G229" s="75">
        <f>G230</f>
        <v>844826.21</v>
      </c>
      <c r="H229" s="104"/>
      <c r="I229" s="105"/>
    </row>
    <row r="230" spans="1:11" s="80" customFormat="1" ht="26.25" customHeight="1" x14ac:dyDescent="0.2">
      <c r="A230" s="17" t="s">
        <v>27</v>
      </c>
      <c r="B230" s="20" t="s">
        <v>302</v>
      </c>
      <c r="C230" s="23" t="s">
        <v>311</v>
      </c>
      <c r="D230" s="23" t="s">
        <v>304</v>
      </c>
      <c r="E230" s="23" t="s">
        <v>28</v>
      </c>
      <c r="F230" s="23"/>
      <c r="G230" s="75">
        <f>G231</f>
        <v>844826.21</v>
      </c>
      <c r="H230" s="104"/>
      <c r="I230" s="105"/>
    </row>
    <row r="231" spans="1:11" s="22" customFormat="1" ht="25.5" x14ac:dyDescent="0.25">
      <c r="A231" s="17" t="s">
        <v>29</v>
      </c>
      <c r="B231" s="23" t="s">
        <v>302</v>
      </c>
      <c r="C231" s="69">
        <v>4</v>
      </c>
      <c r="D231" s="69">
        <v>1</v>
      </c>
      <c r="E231" s="23" t="s">
        <v>30</v>
      </c>
      <c r="F231" s="23"/>
      <c r="G231" s="24">
        <f>G232</f>
        <v>844826.21</v>
      </c>
      <c r="H231" s="24"/>
      <c r="I231" s="24"/>
    </row>
    <row r="232" spans="1:11" s="22" customFormat="1" ht="39" x14ac:dyDescent="0.25">
      <c r="A232" s="85" t="s">
        <v>9</v>
      </c>
      <c r="B232" s="23" t="s">
        <v>302</v>
      </c>
      <c r="C232" s="69">
        <v>4</v>
      </c>
      <c r="D232" s="69">
        <v>1</v>
      </c>
      <c r="E232" s="23" t="s">
        <v>30</v>
      </c>
      <c r="F232" s="71">
        <v>600</v>
      </c>
      <c r="G232" s="24">
        <f>G233</f>
        <v>844826.21</v>
      </c>
      <c r="H232" s="24"/>
      <c r="I232" s="24"/>
    </row>
    <row r="233" spans="1:11" s="22" customFormat="1" x14ac:dyDescent="0.25">
      <c r="A233" s="85" t="s">
        <v>10</v>
      </c>
      <c r="B233" s="23" t="s">
        <v>302</v>
      </c>
      <c r="C233" s="69">
        <v>4</v>
      </c>
      <c r="D233" s="69">
        <v>1</v>
      </c>
      <c r="E233" s="23" t="s">
        <v>30</v>
      </c>
      <c r="F233" s="23" t="s">
        <v>11</v>
      </c>
      <c r="G233" s="24">
        <v>844826.21</v>
      </c>
      <c r="H233" s="24"/>
      <c r="I233" s="24"/>
    </row>
    <row r="234" spans="1:11" s="80" customFormat="1" ht="37.5" customHeight="1" x14ac:dyDescent="0.2">
      <c r="A234" s="17" t="s">
        <v>373</v>
      </c>
      <c r="B234" s="20" t="s">
        <v>302</v>
      </c>
      <c r="C234" s="23" t="s">
        <v>311</v>
      </c>
      <c r="D234" s="23" t="s">
        <v>304</v>
      </c>
      <c r="E234" s="23" t="s">
        <v>61</v>
      </c>
      <c r="F234" s="71" t="s">
        <v>32</v>
      </c>
      <c r="G234" s="75">
        <f>G235</f>
        <v>2212906.15</v>
      </c>
      <c r="H234" s="104"/>
      <c r="I234" s="105"/>
    </row>
    <row r="235" spans="1:11" s="80" customFormat="1" ht="26.25" customHeight="1" x14ac:dyDescent="0.2">
      <c r="A235" s="13" t="s">
        <v>62</v>
      </c>
      <c r="B235" s="20" t="s">
        <v>302</v>
      </c>
      <c r="C235" s="23" t="s">
        <v>311</v>
      </c>
      <c r="D235" s="23" t="s">
        <v>304</v>
      </c>
      <c r="E235" s="23" t="s">
        <v>63</v>
      </c>
      <c r="F235" s="71" t="s">
        <v>32</v>
      </c>
      <c r="G235" s="75">
        <f>G236+G244</f>
        <v>2212906.15</v>
      </c>
      <c r="H235" s="104"/>
      <c r="I235" s="105"/>
    </row>
    <row r="236" spans="1:11" s="22" customFormat="1" ht="25.5" x14ac:dyDescent="0.25">
      <c r="A236" s="13" t="s">
        <v>65</v>
      </c>
      <c r="B236" s="23" t="s">
        <v>302</v>
      </c>
      <c r="C236" s="69">
        <v>4</v>
      </c>
      <c r="D236" s="69">
        <v>1</v>
      </c>
      <c r="E236" s="23" t="s">
        <v>66</v>
      </c>
      <c r="F236" s="23"/>
      <c r="G236" s="24">
        <f>G237+G239</f>
        <v>1366028.98</v>
      </c>
      <c r="H236" s="24"/>
      <c r="I236" s="24"/>
    </row>
    <row r="237" spans="1:11" s="22" customFormat="1" ht="63.75" hidden="1" x14ac:dyDescent="0.25">
      <c r="A237" s="13" t="s">
        <v>43</v>
      </c>
      <c r="B237" s="23" t="s">
        <v>302</v>
      </c>
      <c r="C237" s="69">
        <v>4</v>
      </c>
      <c r="D237" s="69">
        <v>1</v>
      </c>
      <c r="E237" s="23" t="s">
        <v>66</v>
      </c>
      <c r="F237" s="23" t="s">
        <v>49</v>
      </c>
      <c r="G237" s="24">
        <f>G238</f>
        <v>0</v>
      </c>
      <c r="H237" s="24"/>
      <c r="I237" s="24"/>
    </row>
    <row r="238" spans="1:11" s="22" customFormat="1" ht="26.25" hidden="1" x14ac:dyDescent="0.25">
      <c r="A238" s="85" t="s">
        <v>50</v>
      </c>
      <c r="B238" s="23" t="s">
        <v>302</v>
      </c>
      <c r="C238" s="69">
        <v>4</v>
      </c>
      <c r="D238" s="69">
        <v>1</v>
      </c>
      <c r="E238" s="23" t="s">
        <v>66</v>
      </c>
      <c r="F238" s="23" t="s">
        <v>51</v>
      </c>
      <c r="G238" s="24"/>
      <c r="H238" s="24"/>
      <c r="I238" s="24"/>
    </row>
    <row r="239" spans="1:11" s="80" customFormat="1" ht="51" x14ac:dyDescent="0.2">
      <c r="A239" s="16" t="s">
        <v>79</v>
      </c>
      <c r="B239" s="23" t="s">
        <v>302</v>
      </c>
      <c r="C239" s="23" t="s">
        <v>311</v>
      </c>
      <c r="D239" s="23" t="s">
        <v>304</v>
      </c>
      <c r="E239" s="23" t="s">
        <v>66</v>
      </c>
      <c r="F239" s="23" t="s">
        <v>42</v>
      </c>
      <c r="G239" s="24">
        <f>G240</f>
        <v>1366028.98</v>
      </c>
      <c r="H239" s="24"/>
      <c r="I239" s="24"/>
      <c r="J239" s="84"/>
      <c r="K239" s="84"/>
    </row>
    <row r="240" spans="1:11" s="80" customFormat="1" ht="12.75" x14ac:dyDescent="0.2">
      <c r="A240" s="13" t="s">
        <v>10</v>
      </c>
      <c r="B240" s="23" t="s">
        <v>302</v>
      </c>
      <c r="C240" s="23" t="s">
        <v>311</v>
      </c>
      <c r="D240" s="23" t="s">
        <v>304</v>
      </c>
      <c r="E240" s="23" t="s">
        <v>66</v>
      </c>
      <c r="F240" s="23" t="s">
        <v>11</v>
      </c>
      <c r="G240" s="24">
        <v>1366028.98</v>
      </c>
      <c r="H240" s="24"/>
      <c r="I240" s="24"/>
      <c r="J240" s="84"/>
      <c r="K240" s="84"/>
    </row>
    <row r="241" spans="1:11" s="80" customFormat="1" ht="30" customHeight="1" x14ac:dyDescent="0.2">
      <c r="A241" s="17" t="s">
        <v>29</v>
      </c>
      <c r="B241" s="20" t="s">
        <v>302</v>
      </c>
      <c r="C241" s="23" t="s">
        <v>311</v>
      </c>
      <c r="D241" s="23" t="s">
        <v>304</v>
      </c>
      <c r="E241" s="23" t="s">
        <v>64</v>
      </c>
      <c r="F241" s="71" t="s">
        <v>32</v>
      </c>
      <c r="G241" s="75">
        <f>G244+G242</f>
        <v>846877.17</v>
      </c>
      <c r="H241" s="104"/>
      <c r="I241" s="105"/>
    </row>
    <row r="242" spans="1:11" s="22" customFormat="1" ht="63.75" hidden="1" x14ac:dyDescent="0.25">
      <c r="A242" s="13" t="s">
        <v>43</v>
      </c>
      <c r="B242" s="23" t="s">
        <v>302</v>
      </c>
      <c r="C242" s="69">
        <v>4</v>
      </c>
      <c r="D242" s="69">
        <v>1</v>
      </c>
      <c r="E242" s="23" t="s">
        <v>67</v>
      </c>
      <c r="F242" s="23" t="s">
        <v>49</v>
      </c>
      <c r="G242" s="24">
        <f>G243</f>
        <v>0</v>
      </c>
      <c r="H242" s="24"/>
      <c r="I242" s="24"/>
    </row>
    <row r="243" spans="1:11" s="22" customFormat="1" ht="26.25" hidden="1" x14ac:dyDescent="0.25">
      <c r="A243" s="85" t="s">
        <v>50</v>
      </c>
      <c r="B243" s="23" t="s">
        <v>302</v>
      </c>
      <c r="C243" s="69">
        <v>4</v>
      </c>
      <c r="D243" s="69">
        <v>1</v>
      </c>
      <c r="E243" s="23" t="s">
        <v>67</v>
      </c>
      <c r="F243" s="23" t="s">
        <v>51</v>
      </c>
      <c r="G243" s="24"/>
      <c r="H243" s="24"/>
      <c r="I243" s="24"/>
    </row>
    <row r="244" spans="1:11" s="80" customFormat="1" ht="51" x14ac:dyDescent="0.2">
      <c r="A244" s="16" t="s">
        <v>79</v>
      </c>
      <c r="B244" s="23" t="s">
        <v>302</v>
      </c>
      <c r="C244" s="23" t="s">
        <v>311</v>
      </c>
      <c r="D244" s="23" t="s">
        <v>304</v>
      </c>
      <c r="E244" s="23" t="s">
        <v>64</v>
      </c>
      <c r="F244" s="23" t="s">
        <v>42</v>
      </c>
      <c r="G244" s="24">
        <f>G245</f>
        <v>846877.17</v>
      </c>
      <c r="H244" s="24"/>
      <c r="I244" s="24"/>
      <c r="J244" s="84"/>
      <c r="K244" s="84"/>
    </row>
    <row r="245" spans="1:11" s="80" customFormat="1" ht="12.75" x14ac:dyDescent="0.2">
      <c r="A245" s="13" t="s">
        <v>10</v>
      </c>
      <c r="B245" s="23" t="s">
        <v>302</v>
      </c>
      <c r="C245" s="23" t="s">
        <v>311</v>
      </c>
      <c r="D245" s="23" t="s">
        <v>304</v>
      </c>
      <c r="E245" s="23" t="s">
        <v>64</v>
      </c>
      <c r="F245" s="23" t="s">
        <v>11</v>
      </c>
      <c r="G245" s="24">
        <v>846877.17</v>
      </c>
      <c r="H245" s="24"/>
      <c r="I245" s="24"/>
      <c r="J245" s="84"/>
      <c r="K245" s="84"/>
    </row>
    <row r="246" spans="1:11" s="22" customFormat="1" ht="63.75" hidden="1" x14ac:dyDescent="0.25">
      <c r="A246" s="16" t="s">
        <v>374</v>
      </c>
      <c r="B246" s="23" t="s">
        <v>302</v>
      </c>
      <c r="C246" s="23" t="s">
        <v>311</v>
      </c>
      <c r="D246" s="23" t="s">
        <v>304</v>
      </c>
      <c r="E246" s="23" t="s">
        <v>80</v>
      </c>
      <c r="F246" s="23"/>
      <c r="G246" s="24">
        <f>G247</f>
        <v>0</v>
      </c>
      <c r="H246" s="24"/>
      <c r="I246" s="24"/>
    </row>
    <row r="247" spans="1:11" s="80" customFormat="1" ht="51" hidden="1" x14ac:dyDescent="0.2">
      <c r="A247" s="16" t="s">
        <v>79</v>
      </c>
      <c r="B247" s="23" t="s">
        <v>302</v>
      </c>
      <c r="C247" s="23" t="s">
        <v>311</v>
      </c>
      <c r="D247" s="23" t="s">
        <v>304</v>
      </c>
      <c r="E247" s="23" t="s">
        <v>80</v>
      </c>
      <c r="F247" s="23" t="s">
        <v>42</v>
      </c>
      <c r="G247" s="24">
        <f>G248</f>
        <v>0</v>
      </c>
      <c r="H247" s="24"/>
      <c r="I247" s="24"/>
      <c r="J247" s="84"/>
      <c r="K247" s="84"/>
    </row>
    <row r="248" spans="1:11" s="80" customFormat="1" ht="12.75" hidden="1" x14ac:dyDescent="0.2">
      <c r="A248" s="13" t="s">
        <v>10</v>
      </c>
      <c r="B248" s="23" t="s">
        <v>302</v>
      </c>
      <c r="C248" s="23" t="s">
        <v>311</v>
      </c>
      <c r="D248" s="23" t="s">
        <v>304</v>
      </c>
      <c r="E248" s="23" t="s">
        <v>80</v>
      </c>
      <c r="F248" s="23" t="s">
        <v>11</v>
      </c>
      <c r="G248" s="24"/>
      <c r="H248" s="24"/>
      <c r="I248" s="24"/>
      <c r="J248" s="84"/>
      <c r="K248" s="84"/>
    </row>
    <row r="249" spans="1:11" s="22" customFormat="1" ht="51" hidden="1" x14ac:dyDescent="0.25">
      <c r="A249" s="16" t="s">
        <v>375</v>
      </c>
      <c r="B249" s="20" t="s">
        <v>302</v>
      </c>
      <c r="C249" s="23" t="s">
        <v>311</v>
      </c>
      <c r="D249" s="23" t="s">
        <v>304</v>
      </c>
      <c r="E249" s="70">
        <v>1800000000</v>
      </c>
      <c r="F249" s="71" t="s">
        <v>32</v>
      </c>
      <c r="G249" s="75">
        <f>G250</f>
        <v>0</v>
      </c>
      <c r="H249" s="77"/>
      <c r="I249" s="78" t="s">
        <v>32</v>
      </c>
    </row>
    <row r="250" spans="1:11" s="22" customFormat="1" ht="25.5" hidden="1" x14ac:dyDescent="0.25">
      <c r="A250" s="16" t="s">
        <v>376</v>
      </c>
      <c r="B250" s="20" t="s">
        <v>302</v>
      </c>
      <c r="C250" s="23" t="s">
        <v>311</v>
      </c>
      <c r="D250" s="23" t="s">
        <v>304</v>
      </c>
      <c r="E250" s="70">
        <v>1800100000</v>
      </c>
      <c r="F250" s="71"/>
      <c r="G250" s="75">
        <f>G254</f>
        <v>0</v>
      </c>
      <c r="H250" s="77"/>
      <c r="I250" s="78"/>
    </row>
    <row r="251" spans="1:11" s="22" customFormat="1" ht="89.25" hidden="1" x14ac:dyDescent="0.25">
      <c r="A251" s="16" t="s">
        <v>92</v>
      </c>
      <c r="B251" s="20" t="s">
        <v>302</v>
      </c>
      <c r="C251" s="23" t="s">
        <v>311</v>
      </c>
      <c r="D251" s="23" t="s">
        <v>304</v>
      </c>
      <c r="E251" s="70">
        <v>1800182390</v>
      </c>
      <c r="F251" s="71"/>
      <c r="G251" s="75">
        <f>G252</f>
        <v>0</v>
      </c>
      <c r="H251" s="77"/>
      <c r="I251" s="78"/>
    </row>
    <row r="252" spans="1:11" s="22" customFormat="1" hidden="1" x14ac:dyDescent="0.25">
      <c r="A252" s="16" t="s">
        <v>91</v>
      </c>
      <c r="B252" s="23" t="s">
        <v>302</v>
      </c>
      <c r="C252" s="23" t="s">
        <v>311</v>
      </c>
      <c r="D252" s="23" t="s">
        <v>304</v>
      </c>
      <c r="E252" s="70">
        <v>1800182390</v>
      </c>
      <c r="F252" s="23" t="s">
        <v>70</v>
      </c>
      <c r="G252" s="24">
        <f>G253</f>
        <v>0</v>
      </c>
      <c r="H252" s="24"/>
      <c r="I252" s="24"/>
    </row>
    <row r="253" spans="1:11" s="22" customFormat="1" hidden="1" x14ac:dyDescent="0.25">
      <c r="A253" s="16" t="s">
        <v>71</v>
      </c>
      <c r="B253" s="68">
        <v>650</v>
      </c>
      <c r="C253" s="23" t="s">
        <v>311</v>
      </c>
      <c r="D253" s="23" t="s">
        <v>304</v>
      </c>
      <c r="E253" s="70">
        <v>1800182390</v>
      </c>
      <c r="F253" s="71">
        <v>540</v>
      </c>
      <c r="G253" s="75"/>
      <c r="H253" s="72"/>
      <c r="I253" s="72"/>
      <c r="K253" s="80"/>
    </row>
    <row r="254" spans="1:11" s="22" customFormat="1" ht="51" hidden="1" x14ac:dyDescent="0.25">
      <c r="A254" s="16" t="s">
        <v>377</v>
      </c>
      <c r="B254" s="20" t="s">
        <v>302</v>
      </c>
      <c r="C254" s="23" t="s">
        <v>311</v>
      </c>
      <c r="D254" s="23" t="s">
        <v>304</v>
      </c>
      <c r="E254" s="70">
        <v>1800199990</v>
      </c>
      <c r="F254" s="71"/>
      <c r="G254" s="75">
        <f>G255</f>
        <v>0</v>
      </c>
      <c r="H254" s="77"/>
      <c r="I254" s="78"/>
    </row>
    <row r="255" spans="1:11" s="80" customFormat="1" ht="51" hidden="1" x14ac:dyDescent="0.2">
      <c r="A255" s="16" t="s">
        <v>79</v>
      </c>
      <c r="B255" s="23" t="s">
        <v>302</v>
      </c>
      <c r="C255" s="23" t="s">
        <v>311</v>
      </c>
      <c r="D255" s="23" t="s">
        <v>304</v>
      </c>
      <c r="E255" s="70">
        <v>1800199990</v>
      </c>
      <c r="F255" s="23" t="s">
        <v>42</v>
      </c>
      <c r="G255" s="24">
        <f>G256</f>
        <v>0</v>
      </c>
      <c r="H255" s="24"/>
      <c r="I255" s="24"/>
      <c r="J255" s="84"/>
      <c r="K255" s="84"/>
    </row>
    <row r="256" spans="1:11" s="80" customFormat="1" ht="12.75" hidden="1" x14ac:dyDescent="0.2">
      <c r="A256" s="13" t="s">
        <v>10</v>
      </c>
      <c r="B256" s="23" t="s">
        <v>302</v>
      </c>
      <c r="C256" s="23" t="s">
        <v>311</v>
      </c>
      <c r="D256" s="23" t="s">
        <v>304</v>
      </c>
      <c r="E256" s="70">
        <v>1800199990</v>
      </c>
      <c r="F256" s="23" t="s">
        <v>11</v>
      </c>
      <c r="G256" s="24"/>
      <c r="H256" s="24"/>
      <c r="I256" s="24"/>
      <c r="J256" s="84"/>
      <c r="K256" s="84"/>
    </row>
    <row r="257" spans="1:11" s="80" customFormat="1" ht="65.45" hidden="1" customHeight="1" x14ac:dyDescent="0.2">
      <c r="A257" s="13" t="s">
        <v>378</v>
      </c>
      <c r="B257" s="23" t="s">
        <v>302</v>
      </c>
      <c r="C257" s="23" t="s">
        <v>311</v>
      </c>
      <c r="D257" s="23" t="s">
        <v>304</v>
      </c>
      <c r="E257" s="23" t="s">
        <v>93</v>
      </c>
      <c r="F257" s="71" t="s">
        <v>32</v>
      </c>
      <c r="G257" s="75">
        <f>G258</f>
        <v>0</v>
      </c>
      <c r="H257" s="104"/>
      <c r="I257" s="105"/>
    </row>
    <row r="258" spans="1:11" s="80" customFormat="1" ht="63.75" hidden="1" x14ac:dyDescent="0.2">
      <c r="A258" s="13" t="s">
        <v>43</v>
      </c>
      <c r="B258" s="23" t="s">
        <v>302</v>
      </c>
      <c r="C258" s="23" t="s">
        <v>311</v>
      </c>
      <c r="D258" s="23" t="s">
        <v>304</v>
      </c>
      <c r="E258" s="23" t="s">
        <v>93</v>
      </c>
      <c r="F258" s="23" t="s">
        <v>49</v>
      </c>
      <c r="G258" s="24">
        <f>G259</f>
        <v>0</v>
      </c>
      <c r="H258" s="24"/>
      <c r="I258" s="24"/>
      <c r="J258" s="84"/>
      <c r="K258" s="84"/>
    </row>
    <row r="259" spans="1:11" s="80" customFormat="1" ht="25.5" hidden="1" x14ac:dyDescent="0.2">
      <c r="A259" s="85" t="s">
        <v>50</v>
      </c>
      <c r="B259" s="23" t="s">
        <v>302</v>
      </c>
      <c r="C259" s="23" t="s">
        <v>311</v>
      </c>
      <c r="D259" s="23" t="s">
        <v>304</v>
      </c>
      <c r="E259" s="23" t="s">
        <v>93</v>
      </c>
      <c r="F259" s="23" t="s">
        <v>51</v>
      </c>
      <c r="G259" s="24"/>
      <c r="H259" s="24"/>
      <c r="I259" s="24"/>
      <c r="J259" s="84"/>
      <c r="K259" s="84"/>
    </row>
    <row r="260" spans="1:11" s="22" customFormat="1" ht="51" hidden="1" x14ac:dyDescent="0.25">
      <c r="A260" s="16" t="s">
        <v>379</v>
      </c>
      <c r="B260" s="68">
        <v>650</v>
      </c>
      <c r="C260" s="69">
        <v>4</v>
      </c>
      <c r="D260" s="69">
        <v>1</v>
      </c>
      <c r="E260" s="23" t="s">
        <v>155</v>
      </c>
      <c r="F260" s="71" t="s">
        <v>32</v>
      </c>
      <c r="G260" s="75">
        <f>G262+G264</f>
        <v>0</v>
      </c>
      <c r="H260" s="104"/>
      <c r="I260" s="105"/>
    </row>
    <row r="261" spans="1:11" s="22" customFormat="1" ht="63.75" hidden="1" x14ac:dyDescent="0.25">
      <c r="A261" s="13" t="s">
        <v>43</v>
      </c>
      <c r="B261" s="23" t="s">
        <v>302</v>
      </c>
      <c r="C261" s="69">
        <v>4</v>
      </c>
      <c r="D261" s="69">
        <v>1</v>
      </c>
      <c r="E261" s="23" t="s">
        <v>155</v>
      </c>
      <c r="F261" s="23" t="s">
        <v>49</v>
      </c>
      <c r="G261" s="24">
        <f>G262</f>
        <v>0</v>
      </c>
      <c r="H261" s="24"/>
      <c r="I261" s="24"/>
    </row>
    <row r="262" spans="1:11" s="22" customFormat="1" ht="26.25" hidden="1" x14ac:dyDescent="0.25">
      <c r="A262" s="85" t="s">
        <v>50</v>
      </c>
      <c r="B262" s="23" t="s">
        <v>302</v>
      </c>
      <c r="C262" s="69">
        <v>4</v>
      </c>
      <c r="D262" s="69">
        <v>1</v>
      </c>
      <c r="E262" s="23" t="s">
        <v>155</v>
      </c>
      <c r="F262" s="23" t="s">
        <v>51</v>
      </c>
      <c r="G262" s="24"/>
      <c r="H262" s="24"/>
      <c r="I262" s="24"/>
    </row>
    <row r="263" spans="1:11" s="22" customFormat="1" hidden="1" x14ac:dyDescent="0.25">
      <c r="A263" s="106" t="s">
        <v>37</v>
      </c>
      <c r="B263" s="20" t="s">
        <v>302</v>
      </c>
      <c r="C263" s="20" t="s">
        <v>311</v>
      </c>
      <c r="D263" s="20" t="s">
        <v>304</v>
      </c>
      <c r="E263" s="23" t="s">
        <v>155</v>
      </c>
      <c r="F263" s="23" t="s">
        <v>53</v>
      </c>
      <c r="G263" s="21"/>
      <c r="H263" s="24"/>
      <c r="I263" s="24"/>
    </row>
    <row r="264" spans="1:11" s="22" customFormat="1" ht="51" hidden="1" x14ac:dyDescent="0.25">
      <c r="A264" s="16" t="s">
        <v>79</v>
      </c>
      <c r="B264" s="23" t="s">
        <v>302</v>
      </c>
      <c r="C264" s="23" t="s">
        <v>311</v>
      </c>
      <c r="D264" s="23" t="s">
        <v>304</v>
      </c>
      <c r="E264" s="23" t="s">
        <v>155</v>
      </c>
      <c r="F264" s="71">
        <v>600</v>
      </c>
      <c r="G264" s="24">
        <f>G265</f>
        <v>0</v>
      </c>
      <c r="H264" s="24"/>
      <c r="I264" s="24"/>
    </row>
    <row r="265" spans="1:11" s="22" customFormat="1" hidden="1" x14ac:dyDescent="0.25">
      <c r="A265" s="13" t="s">
        <v>10</v>
      </c>
      <c r="B265" s="68">
        <v>650</v>
      </c>
      <c r="C265" s="23" t="s">
        <v>311</v>
      </c>
      <c r="D265" s="23" t="s">
        <v>304</v>
      </c>
      <c r="E265" s="23" t="s">
        <v>155</v>
      </c>
      <c r="F265" s="23" t="s">
        <v>11</v>
      </c>
      <c r="G265" s="75">
        <f>G266</f>
        <v>0</v>
      </c>
      <c r="H265" s="72"/>
      <c r="I265" s="72"/>
    </row>
    <row r="266" spans="1:11" s="22" customFormat="1" hidden="1" x14ac:dyDescent="0.25">
      <c r="A266" s="13" t="s">
        <v>14</v>
      </c>
      <c r="B266" s="23" t="s">
        <v>302</v>
      </c>
      <c r="C266" s="23" t="s">
        <v>311</v>
      </c>
      <c r="D266" s="23" t="s">
        <v>304</v>
      </c>
      <c r="E266" s="23" t="s">
        <v>155</v>
      </c>
      <c r="F266" s="23" t="s">
        <v>15</v>
      </c>
      <c r="G266" s="24"/>
      <c r="H266" s="24"/>
      <c r="I266" s="24"/>
    </row>
    <row r="267" spans="1:11" s="80" customFormat="1" ht="38.25" hidden="1" x14ac:dyDescent="0.2">
      <c r="A267" s="17" t="s">
        <v>380</v>
      </c>
      <c r="B267" s="20" t="s">
        <v>302</v>
      </c>
      <c r="C267" s="23" t="s">
        <v>311</v>
      </c>
      <c r="D267" s="23" t="s">
        <v>304</v>
      </c>
      <c r="E267" s="23" t="s">
        <v>149</v>
      </c>
      <c r="F267" s="71" t="s">
        <v>32</v>
      </c>
      <c r="G267" s="75">
        <f>G270</f>
        <v>0</v>
      </c>
      <c r="H267" s="104"/>
      <c r="I267" s="105"/>
    </row>
    <row r="268" spans="1:11" s="80" customFormat="1" ht="25.5" hidden="1" x14ac:dyDescent="0.2">
      <c r="A268" s="13" t="s">
        <v>150</v>
      </c>
      <c r="B268" s="23" t="s">
        <v>302</v>
      </c>
      <c r="C268" s="23" t="s">
        <v>311</v>
      </c>
      <c r="D268" s="23" t="s">
        <v>304</v>
      </c>
      <c r="E268" s="23" t="s">
        <v>158</v>
      </c>
      <c r="F268" s="23" t="s">
        <v>49</v>
      </c>
      <c r="G268" s="24">
        <f>G269</f>
        <v>0</v>
      </c>
      <c r="H268" s="24"/>
      <c r="I268" s="24"/>
      <c r="J268" s="84"/>
      <c r="K268" s="84"/>
    </row>
    <row r="269" spans="1:11" s="80" customFormat="1" ht="25.5" hidden="1" x14ac:dyDescent="0.2">
      <c r="A269" s="85" t="s">
        <v>50</v>
      </c>
      <c r="B269" s="23" t="s">
        <v>302</v>
      </c>
      <c r="C269" s="23" t="s">
        <v>311</v>
      </c>
      <c r="D269" s="23" t="s">
        <v>304</v>
      </c>
      <c r="E269" s="23" t="s">
        <v>158</v>
      </c>
      <c r="F269" s="23" t="s">
        <v>51</v>
      </c>
      <c r="G269" s="24"/>
      <c r="H269" s="24"/>
      <c r="I269" s="24"/>
      <c r="J269" s="84"/>
      <c r="K269" s="84"/>
    </row>
    <row r="270" spans="1:11" s="80" customFormat="1" ht="25.5" hidden="1" x14ac:dyDescent="0.2">
      <c r="A270" s="13" t="s">
        <v>150</v>
      </c>
      <c r="B270" s="23" t="s">
        <v>302</v>
      </c>
      <c r="C270" s="23" t="s">
        <v>311</v>
      </c>
      <c r="D270" s="23" t="s">
        <v>304</v>
      </c>
      <c r="E270" s="23" t="s">
        <v>151</v>
      </c>
      <c r="F270" s="23"/>
      <c r="G270" s="24">
        <f>G275+G272</f>
        <v>0</v>
      </c>
      <c r="H270" s="24"/>
      <c r="I270" s="24"/>
      <c r="J270" s="84"/>
      <c r="K270" s="84"/>
    </row>
    <row r="271" spans="1:11" s="80" customFormat="1" ht="25.5" hidden="1" x14ac:dyDescent="0.2">
      <c r="A271" s="16" t="s">
        <v>154</v>
      </c>
      <c r="B271" s="23" t="s">
        <v>302</v>
      </c>
      <c r="C271" s="23" t="s">
        <v>311</v>
      </c>
      <c r="D271" s="23" t="s">
        <v>304</v>
      </c>
      <c r="E271" s="23" t="s">
        <v>155</v>
      </c>
      <c r="F271" s="23"/>
      <c r="G271" s="24">
        <f>G272</f>
        <v>0</v>
      </c>
      <c r="H271" s="24"/>
      <c r="I271" s="24"/>
      <c r="J271" s="84"/>
      <c r="K271" s="84"/>
    </row>
    <row r="272" spans="1:11" s="80" customFormat="1" ht="51" hidden="1" x14ac:dyDescent="0.2">
      <c r="A272" s="16" t="s">
        <v>79</v>
      </c>
      <c r="B272" s="23" t="s">
        <v>302</v>
      </c>
      <c r="C272" s="23" t="s">
        <v>311</v>
      </c>
      <c r="D272" s="23" t="s">
        <v>304</v>
      </c>
      <c r="E272" s="23" t="s">
        <v>155</v>
      </c>
      <c r="F272" s="23" t="s">
        <v>42</v>
      </c>
      <c r="G272" s="24">
        <f>G273</f>
        <v>0</v>
      </c>
      <c r="H272" s="24"/>
      <c r="I272" s="24"/>
      <c r="J272" s="84"/>
      <c r="K272" s="84"/>
    </row>
    <row r="273" spans="1:11" s="80" customFormat="1" ht="12.75" hidden="1" x14ac:dyDescent="0.2">
      <c r="A273" s="13" t="s">
        <v>10</v>
      </c>
      <c r="B273" s="23" t="s">
        <v>302</v>
      </c>
      <c r="C273" s="23" t="s">
        <v>311</v>
      </c>
      <c r="D273" s="23" t="s">
        <v>304</v>
      </c>
      <c r="E273" s="23" t="s">
        <v>155</v>
      </c>
      <c r="F273" s="23" t="s">
        <v>11</v>
      </c>
      <c r="G273" s="24"/>
      <c r="H273" s="24"/>
      <c r="I273" s="24"/>
      <c r="J273" s="84"/>
      <c r="K273" s="84"/>
    </row>
    <row r="274" spans="1:11" s="80" customFormat="1" ht="12.75" hidden="1" x14ac:dyDescent="0.2">
      <c r="A274" s="16" t="s">
        <v>33</v>
      </c>
      <c r="B274" s="23" t="s">
        <v>302</v>
      </c>
      <c r="C274" s="23" t="s">
        <v>311</v>
      </c>
      <c r="D274" s="23" t="s">
        <v>304</v>
      </c>
      <c r="E274" s="23" t="s">
        <v>158</v>
      </c>
      <c r="F274" s="23"/>
      <c r="G274" s="24">
        <f>G275</f>
        <v>0</v>
      </c>
      <c r="H274" s="24"/>
      <c r="I274" s="24"/>
      <c r="J274" s="84"/>
      <c r="K274" s="84"/>
    </row>
    <row r="275" spans="1:11" s="80" customFormat="1" ht="51" hidden="1" x14ac:dyDescent="0.2">
      <c r="A275" s="16" t="s">
        <v>79</v>
      </c>
      <c r="B275" s="23" t="s">
        <v>302</v>
      </c>
      <c r="C275" s="23" t="s">
        <v>311</v>
      </c>
      <c r="D275" s="23" t="s">
        <v>304</v>
      </c>
      <c r="E275" s="23" t="s">
        <v>158</v>
      </c>
      <c r="F275" s="23" t="s">
        <v>42</v>
      </c>
      <c r="G275" s="24">
        <f>G276</f>
        <v>0</v>
      </c>
      <c r="H275" s="24"/>
      <c r="I275" s="24"/>
      <c r="J275" s="84"/>
      <c r="K275" s="84"/>
    </row>
    <row r="276" spans="1:11" s="80" customFormat="1" ht="12.75" hidden="1" x14ac:dyDescent="0.2">
      <c r="A276" s="13" t="s">
        <v>10</v>
      </c>
      <c r="B276" s="23" t="s">
        <v>302</v>
      </c>
      <c r="C276" s="23" t="s">
        <v>311</v>
      </c>
      <c r="D276" s="23" t="s">
        <v>304</v>
      </c>
      <c r="E276" s="23" t="s">
        <v>158</v>
      </c>
      <c r="F276" s="23" t="s">
        <v>11</v>
      </c>
      <c r="G276" s="24"/>
      <c r="H276" s="24"/>
      <c r="I276" s="24"/>
      <c r="J276" s="84"/>
      <c r="K276" s="84"/>
    </row>
    <row r="277" spans="1:11" s="80" customFormat="1" ht="12.75" hidden="1" x14ac:dyDescent="0.2">
      <c r="A277" s="106" t="s">
        <v>37</v>
      </c>
      <c r="B277" s="20" t="s">
        <v>302</v>
      </c>
      <c r="C277" s="23" t="s">
        <v>311</v>
      </c>
      <c r="D277" s="23" t="s">
        <v>304</v>
      </c>
      <c r="E277" s="23" t="s">
        <v>381</v>
      </c>
      <c r="F277" s="23" t="s">
        <v>53</v>
      </c>
      <c r="G277" s="21"/>
      <c r="H277" s="24"/>
      <c r="I277" s="24"/>
      <c r="J277" s="84"/>
      <c r="K277" s="84"/>
    </row>
    <row r="278" spans="1:11" s="22" customFormat="1" hidden="1" x14ac:dyDescent="0.25">
      <c r="A278" s="66" t="s">
        <v>382</v>
      </c>
      <c r="B278" s="67" t="s">
        <v>302</v>
      </c>
      <c r="C278" s="67" t="s">
        <v>311</v>
      </c>
      <c r="D278" s="67" t="s">
        <v>383</v>
      </c>
      <c r="E278" s="67"/>
      <c r="F278" s="67"/>
      <c r="G278" s="62">
        <f>G279</f>
        <v>0</v>
      </c>
      <c r="H278" s="62"/>
      <c r="I278" s="62"/>
    </row>
    <row r="279" spans="1:11" s="22" customFormat="1" ht="51" hidden="1" x14ac:dyDescent="0.25">
      <c r="A279" s="16" t="s">
        <v>384</v>
      </c>
      <c r="B279" s="20" t="s">
        <v>302</v>
      </c>
      <c r="C279" s="69">
        <v>4</v>
      </c>
      <c r="D279" s="69">
        <v>8</v>
      </c>
      <c r="E279" s="70">
        <v>1800000</v>
      </c>
      <c r="F279" s="67"/>
      <c r="G279" s="62">
        <f>G281</f>
        <v>0</v>
      </c>
      <c r="H279" s="62"/>
      <c r="I279" s="62"/>
    </row>
    <row r="280" spans="1:11" s="22" customFormat="1" ht="51" hidden="1" x14ac:dyDescent="0.25">
      <c r="A280" s="16" t="s">
        <v>88</v>
      </c>
      <c r="B280" s="20" t="s">
        <v>302</v>
      </c>
      <c r="C280" s="69">
        <v>4</v>
      </c>
      <c r="D280" s="69">
        <v>8</v>
      </c>
      <c r="E280" s="70">
        <v>1802127</v>
      </c>
      <c r="F280" s="67"/>
      <c r="G280" s="24">
        <f>G282</f>
        <v>0</v>
      </c>
      <c r="H280" s="62"/>
      <c r="I280" s="62"/>
    </row>
    <row r="281" spans="1:11" s="22" customFormat="1" ht="25.5" hidden="1" x14ac:dyDescent="0.25">
      <c r="A281" s="16" t="s">
        <v>41</v>
      </c>
      <c r="B281" s="23" t="s">
        <v>302</v>
      </c>
      <c r="C281" s="20" t="s">
        <v>311</v>
      </c>
      <c r="D281" s="20" t="s">
        <v>383</v>
      </c>
      <c r="E281" s="70">
        <v>1802127</v>
      </c>
      <c r="F281" s="23" t="s">
        <v>40</v>
      </c>
      <c r="G281" s="24">
        <f>G282</f>
        <v>0</v>
      </c>
      <c r="H281" s="62"/>
      <c r="I281" s="62"/>
    </row>
    <row r="282" spans="1:11" s="22" customFormat="1" ht="25.5" hidden="1" x14ac:dyDescent="0.25">
      <c r="A282" s="17" t="s">
        <v>68</v>
      </c>
      <c r="B282" s="68">
        <v>650</v>
      </c>
      <c r="C282" s="20" t="s">
        <v>311</v>
      </c>
      <c r="D282" s="20" t="s">
        <v>383</v>
      </c>
      <c r="E282" s="70">
        <v>1802127</v>
      </c>
      <c r="F282" s="23" t="s">
        <v>59</v>
      </c>
      <c r="G282" s="24"/>
      <c r="H282" s="62"/>
      <c r="I282" s="62"/>
    </row>
    <row r="283" spans="1:11" s="80" customFormat="1" ht="63.75" hidden="1" x14ac:dyDescent="0.2">
      <c r="A283" s="16" t="s">
        <v>385</v>
      </c>
      <c r="B283" s="68">
        <v>650</v>
      </c>
      <c r="C283" s="23" t="s">
        <v>311</v>
      </c>
      <c r="D283" s="23" t="s">
        <v>304</v>
      </c>
      <c r="E283" s="23" t="s">
        <v>80</v>
      </c>
      <c r="F283" s="71" t="s">
        <v>32</v>
      </c>
      <c r="G283" s="75">
        <f>G284</f>
        <v>0</v>
      </c>
      <c r="H283" s="104"/>
      <c r="I283" s="105"/>
    </row>
    <row r="284" spans="1:11" s="80" customFormat="1" ht="63.75" hidden="1" x14ac:dyDescent="0.2">
      <c r="A284" s="13" t="s">
        <v>43</v>
      </c>
      <c r="B284" s="23" t="s">
        <v>302</v>
      </c>
      <c r="C284" s="23" t="s">
        <v>311</v>
      </c>
      <c r="D284" s="23" t="s">
        <v>304</v>
      </c>
      <c r="E284" s="23" t="s">
        <v>80</v>
      </c>
      <c r="F284" s="23" t="s">
        <v>49</v>
      </c>
      <c r="G284" s="24">
        <f>G285</f>
        <v>0</v>
      </c>
      <c r="H284" s="24"/>
      <c r="I284" s="24"/>
      <c r="J284" s="84"/>
      <c r="K284" s="84"/>
    </row>
    <row r="285" spans="1:11" s="80" customFormat="1" ht="25.5" hidden="1" x14ac:dyDescent="0.2">
      <c r="A285" s="85" t="s">
        <v>50</v>
      </c>
      <c r="B285" s="23" t="s">
        <v>302</v>
      </c>
      <c r="C285" s="23" t="s">
        <v>311</v>
      </c>
      <c r="D285" s="23" t="s">
        <v>304</v>
      </c>
      <c r="E285" s="23" t="s">
        <v>80</v>
      </c>
      <c r="F285" s="23" t="s">
        <v>51</v>
      </c>
      <c r="G285" s="24"/>
      <c r="H285" s="24"/>
      <c r="I285" s="24"/>
      <c r="J285" s="84"/>
      <c r="K285" s="84"/>
    </row>
    <row r="286" spans="1:11" s="80" customFormat="1" ht="38.25" hidden="1" x14ac:dyDescent="0.2">
      <c r="A286" s="13" t="s">
        <v>386</v>
      </c>
      <c r="B286" s="68">
        <v>650</v>
      </c>
      <c r="C286" s="23" t="s">
        <v>311</v>
      </c>
      <c r="D286" s="23" t="s">
        <v>304</v>
      </c>
      <c r="E286" s="23" t="s">
        <v>158</v>
      </c>
      <c r="F286" s="71" t="s">
        <v>32</v>
      </c>
      <c r="G286" s="75">
        <f>G287</f>
        <v>0</v>
      </c>
      <c r="H286" s="104"/>
      <c r="I286" s="105"/>
    </row>
    <row r="287" spans="1:11" s="80" customFormat="1" ht="63.75" hidden="1" x14ac:dyDescent="0.2">
      <c r="A287" s="13" t="s">
        <v>43</v>
      </c>
      <c r="B287" s="23" t="s">
        <v>302</v>
      </c>
      <c r="C287" s="23" t="s">
        <v>311</v>
      </c>
      <c r="D287" s="23" t="s">
        <v>304</v>
      </c>
      <c r="E287" s="23" t="s">
        <v>158</v>
      </c>
      <c r="F287" s="23" t="s">
        <v>49</v>
      </c>
      <c r="G287" s="24">
        <f>G288</f>
        <v>0</v>
      </c>
      <c r="H287" s="24"/>
      <c r="I287" s="24"/>
      <c r="J287" s="84"/>
      <c r="K287" s="84"/>
    </row>
    <row r="288" spans="1:11" s="80" customFormat="1" ht="25.5" hidden="1" x14ac:dyDescent="0.2">
      <c r="A288" s="85" t="s">
        <v>50</v>
      </c>
      <c r="B288" s="23" t="s">
        <v>302</v>
      </c>
      <c r="C288" s="23" t="s">
        <v>311</v>
      </c>
      <c r="D288" s="23" t="s">
        <v>304</v>
      </c>
      <c r="E288" s="23" t="s">
        <v>158</v>
      </c>
      <c r="F288" s="23" t="s">
        <v>51</v>
      </c>
      <c r="G288" s="24"/>
      <c r="H288" s="24"/>
      <c r="I288" s="24"/>
      <c r="J288" s="84"/>
      <c r="K288" s="84"/>
    </row>
    <row r="289" spans="1:11" s="22" customFormat="1" x14ac:dyDescent="0.25">
      <c r="A289" s="81" t="s">
        <v>183</v>
      </c>
      <c r="B289" s="23" t="s">
        <v>302</v>
      </c>
      <c r="C289" s="23" t="s">
        <v>311</v>
      </c>
      <c r="D289" s="23" t="s">
        <v>304</v>
      </c>
      <c r="E289" s="23" t="s">
        <v>184</v>
      </c>
      <c r="F289" s="71"/>
      <c r="G289" s="75">
        <f>G290</f>
        <v>1273856.05</v>
      </c>
      <c r="H289" s="72"/>
      <c r="I289" s="72"/>
    </row>
    <row r="290" spans="1:11" s="80" customFormat="1" ht="25.5" x14ac:dyDescent="0.2">
      <c r="A290" s="16" t="s">
        <v>154</v>
      </c>
      <c r="B290" s="23" t="s">
        <v>302</v>
      </c>
      <c r="C290" s="23" t="s">
        <v>311</v>
      </c>
      <c r="D290" s="23" t="s">
        <v>304</v>
      </c>
      <c r="E290" s="23" t="s">
        <v>190</v>
      </c>
      <c r="F290" s="23"/>
      <c r="G290" s="24">
        <f>G291</f>
        <v>1273856.05</v>
      </c>
      <c r="H290" s="24"/>
      <c r="I290" s="24"/>
      <c r="J290" s="84"/>
      <c r="K290" s="84"/>
    </row>
    <row r="291" spans="1:11" s="80" customFormat="1" ht="51" x14ac:dyDescent="0.2">
      <c r="A291" s="16" t="s">
        <v>79</v>
      </c>
      <c r="B291" s="23" t="s">
        <v>302</v>
      </c>
      <c r="C291" s="23" t="s">
        <v>311</v>
      </c>
      <c r="D291" s="23" t="s">
        <v>304</v>
      </c>
      <c r="E291" s="23" t="s">
        <v>190</v>
      </c>
      <c r="F291" s="23" t="s">
        <v>42</v>
      </c>
      <c r="G291" s="24">
        <f>G292</f>
        <v>1273856.05</v>
      </c>
      <c r="H291" s="24"/>
      <c r="I291" s="24"/>
      <c r="J291" s="84"/>
      <c r="K291" s="84"/>
    </row>
    <row r="292" spans="1:11" s="80" customFormat="1" ht="12.75" x14ac:dyDescent="0.2">
      <c r="A292" s="13" t="s">
        <v>10</v>
      </c>
      <c r="B292" s="23" t="s">
        <v>302</v>
      </c>
      <c r="C292" s="23" t="s">
        <v>311</v>
      </c>
      <c r="D292" s="23" t="s">
        <v>304</v>
      </c>
      <c r="E292" s="23" t="s">
        <v>190</v>
      </c>
      <c r="F292" s="23" t="s">
        <v>11</v>
      </c>
      <c r="G292" s="24">
        <v>1273856.05</v>
      </c>
      <c r="H292" s="24"/>
      <c r="I292" s="24"/>
      <c r="J292" s="84"/>
      <c r="K292" s="84"/>
    </row>
    <row r="293" spans="1:11" s="22" customFormat="1" ht="26.25" hidden="1" x14ac:dyDescent="0.25">
      <c r="A293" s="83" t="s">
        <v>185</v>
      </c>
      <c r="B293" s="68"/>
      <c r="C293" s="23" t="s">
        <v>311</v>
      </c>
      <c r="D293" s="23" t="s">
        <v>304</v>
      </c>
      <c r="E293" s="23" t="s">
        <v>186</v>
      </c>
      <c r="F293" s="71"/>
      <c r="G293" s="75">
        <f>G294</f>
        <v>0</v>
      </c>
      <c r="H293" s="72"/>
      <c r="I293" s="72"/>
    </row>
    <row r="294" spans="1:11" s="22" customFormat="1" hidden="1" x14ac:dyDescent="0.25">
      <c r="A294" s="16" t="s">
        <v>33</v>
      </c>
      <c r="B294" s="68"/>
      <c r="C294" s="23" t="s">
        <v>311</v>
      </c>
      <c r="D294" s="23" t="s">
        <v>304</v>
      </c>
      <c r="E294" s="23" t="s">
        <v>191</v>
      </c>
      <c r="F294" s="71"/>
      <c r="G294" s="75">
        <f>G295</f>
        <v>0</v>
      </c>
      <c r="H294" s="72"/>
      <c r="I294" s="72"/>
    </row>
    <row r="295" spans="1:11" s="22" customFormat="1" ht="51" hidden="1" x14ac:dyDescent="0.25">
      <c r="A295" s="16" t="s">
        <v>79</v>
      </c>
      <c r="B295" s="68"/>
      <c r="C295" s="23" t="s">
        <v>311</v>
      </c>
      <c r="D295" s="23" t="s">
        <v>304</v>
      </c>
      <c r="E295" s="23" t="s">
        <v>191</v>
      </c>
      <c r="F295" s="23" t="s">
        <v>42</v>
      </c>
      <c r="G295" s="75">
        <f>G296</f>
        <v>0</v>
      </c>
      <c r="H295" s="72"/>
      <c r="I295" s="72"/>
    </row>
    <row r="296" spans="1:11" s="22" customFormat="1" hidden="1" x14ac:dyDescent="0.25">
      <c r="A296" s="13" t="s">
        <v>10</v>
      </c>
      <c r="B296" s="68"/>
      <c r="C296" s="23" t="s">
        <v>311</v>
      </c>
      <c r="D296" s="23" t="s">
        <v>304</v>
      </c>
      <c r="E296" s="23" t="s">
        <v>191</v>
      </c>
      <c r="F296" s="23" t="s">
        <v>11</v>
      </c>
      <c r="G296" s="75"/>
      <c r="H296" s="72"/>
      <c r="I296" s="72"/>
    </row>
    <row r="297" spans="1:11" s="22" customFormat="1" x14ac:dyDescent="0.25">
      <c r="A297" s="66" t="s">
        <v>387</v>
      </c>
      <c r="B297" s="67" t="s">
        <v>302</v>
      </c>
      <c r="C297" s="67" t="s">
        <v>311</v>
      </c>
      <c r="D297" s="67" t="s">
        <v>388</v>
      </c>
      <c r="E297" s="67"/>
      <c r="F297" s="67"/>
      <c r="G297" s="62">
        <f>G298</f>
        <v>93258.26999999999</v>
      </c>
      <c r="H297" s="62">
        <f>H298</f>
        <v>43258.27</v>
      </c>
      <c r="I297" s="62"/>
    </row>
    <row r="298" spans="1:11" s="22" customFormat="1" x14ac:dyDescent="0.25">
      <c r="A298" s="81" t="s">
        <v>183</v>
      </c>
      <c r="B298" s="23" t="s">
        <v>302</v>
      </c>
      <c r="C298" s="23" t="s">
        <v>311</v>
      </c>
      <c r="D298" s="23" t="s">
        <v>388</v>
      </c>
      <c r="E298" s="23" t="s">
        <v>184</v>
      </c>
      <c r="F298" s="71" t="s">
        <v>32</v>
      </c>
      <c r="G298" s="75">
        <f>G299</f>
        <v>93258.26999999999</v>
      </c>
      <c r="H298" s="75">
        <f>H299</f>
        <v>43258.27</v>
      </c>
      <c r="I298" s="78" t="s">
        <v>32</v>
      </c>
    </row>
    <row r="299" spans="1:11" s="22" customFormat="1" ht="26.25" x14ac:dyDescent="0.25">
      <c r="A299" s="83" t="s">
        <v>185</v>
      </c>
      <c r="B299" s="23" t="s">
        <v>302</v>
      </c>
      <c r="C299" s="23" t="s">
        <v>311</v>
      </c>
      <c r="D299" s="23" t="s">
        <v>388</v>
      </c>
      <c r="E299" s="23" t="s">
        <v>186</v>
      </c>
      <c r="F299" s="71"/>
      <c r="G299" s="75">
        <f>G303+G306+G309+G312</f>
        <v>93258.26999999999</v>
      </c>
      <c r="H299" s="75">
        <f>H303+H306+H309</f>
        <v>43258.27</v>
      </c>
      <c r="I299" s="78"/>
    </row>
    <row r="300" spans="1:11" s="22" customFormat="1" ht="89.25" hidden="1" x14ac:dyDescent="0.25">
      <c r="A300" s="16" t="s">
        <v>92</v>
      </c>
      <c r="B300" s="23" t="s">
        <v>302</v>
      </c>
      <c r="C300" s="23" t="s">
        <v>311</v>
      </c>
      <c r="D300" s="23" t="s">
        <v>388</v>
      </c>
      <c r="E300" s="70">
        <v>1800182390</v>
      </c>
      <c r="F300" s="71"/>
      <c r="G300" s="75">
        <f>G301</f>
        <v>0</v>
      </c>
      <c r="H300" s="75">
        <f>H301</f>
        <v>0</v>
      </c>
      <c r="I300" s="78"/>
    </row>
    <row r="301" spans="1:11" s="22" customFormat="1" hidden="1" x14ac:dyDescent="0.25">
      <c r="A301" s="16" t="s">
        <v>91</v>
      </c>
      <c r="B301" s="23" t="s">
        <v>302</v>
      </c>
      <c r="C301" s="23" t="s">
        <v>311</v>
      </c>
      <c r="D301" s="23" t="s">
        <v>388</v>
      </c>
      <c r="E301" s="70">
        <v>1800182390</v>
      </c>
      <c r="F301" s="23" t="s">
        <v>70</v>
      </c>
      <c r="G301" s="24">
        <f>G302</f>
        <v>0</v>
      </c>
      <c r="H301" s="24">
        <f>H302</f>
        <v>0</v>
      </c>
      <c r="I301" s="24"/>
    </row>
    <row r="302" spans="1:11" s="22" customFormat="1" hidden="1" x14ac:dyDescent="0.25">
      <c r="A302" s="16" t="s">
        <v>71</v>
      </c>
      <c r="B302" s="23" t="s">
        <v>302</v>
      </c>
      <c r="C302" s="23" t="s">
        <v>311</v>
      </c>
      <c r="D302" s="23" t="s">
        <v>388</v>
      </c>
      <c r="E302" s="70">
        <v>1800182390</v>
      </c>
      <c r="F302" s="71">
        <v>540</v>
      </c>
      <c r="G302" s="75"/>
      <c r="H302" s="75"/>
      <c r="I302" s="72"/>
      <c r="K302" s="80"/>
    </row>
    <row r="303" spans="1:11" s="22" customFormat="1" ht="25.5" hidden="1" x14ac:dyDescent="0.25">
      <c r="A303" s="17" t="s">
        <v>29</v>
      </c>
      <c r="B303" s="23" t="s">
        <v>302</v>
      </c>
      <c r="C303" s="23" t="s">
        <v>311</v>
      </c>
      <c r="D303" s="23" t="s">
        <v>388</v>
      </c>
      <c r="E303" s="70">
        <v>1800100590</v>
      </c>
      <c r="F303" s="23"/>
      <c r="G303" s="24">
        <f>G304</f>
        <v>0</v>
      </c>
      <c r="H303" s="24">
        <f>H304</f>
        <v>0</v>
      </c>
      <c r="I303" s="24"/>
      <c r="K303" s="80"/>
    </row>
    <row r="304" spans="1:11" s="22" customFormat="1" ht="51" hidden="1" x14ac:dyDescent="0.25">
      <c r="A304" s="16" t="s">
        <v>79</v>
      </c>
      <c r="B304" s="23" t="s">
        <v>302</v>
      </c>
      <c r="C304" s="23" t="s">
        <v>311</v>
      </c>
      <c r="D304" s="23" t="s">
        <v>388</v>
      </c>
      <c r="E304" s="70">
        <v>1800100590</v>
      </c>
      <c r="F304" s="23" t="s">
        <v>42</v>
      </c>
      <c r="G304" s="24">
        <f>G305</f>
        <v>0</v>
      </c>
      <c r="H304" s="24">
        <f>H305</f>
        <v>0</v>
      </c>
      <c r="I304" s="24"/>
      <c r="K304" s="80"/>
    </row>
    <row r="305" spans="1:11" s="22" customFormat="1" hidden="1" x14ac:dyDescent="0.25">
      <c r="A305" s="13" t="s">
        <v>10</v>
      </c>
      <c r="B305" s="23" t="s">
        <v>302</v>
      </c>
      <c r="C305" s="23" t="s">
        <v>311</v>
      </c>
      <c r="D305" s="23" t="s">
        <v>388</v>
      </c>
      <c r="E305" s="70">
        <v>1800100590</v>
      </c>
      <c r="F305" s="23" t="s">
        <v>11</v>
      </c>
      <c r="G305" s="24"/>
      <c r="H305" s="24"/>
      <c r="I305" s="24"/>
      <c r="K305" s="80"/>
    </row>
    <row r="306" spans="1:11" s="22" customFormat="1" ht="51" hidden="1" x14ac:dyDescent="0.25">
      <c r="A306" s="16" t="s">
        <v>89</v>
      </c>
      <c r="B306" s="23" t="s">
        <v>302</v>
      </c>
      <c r="C306" s="23" t="s">
        <v>311</v>
      </c>
      <c r="D306" s="23" t="s">
        <v>388</v>
      </c>
      <c r="E306" s="70">
        <v>1800182390</v>
      </c>
      <c r="F306" s="71"/>
      <c r="G306" s="75">
        <f>G307</f>
        <v>0</v>
      </c>
      <c r="H306" s="75">
        <f>H307</f>
        <v>0</v>
      </c>
      <c r="I306" s="78"/>
    </row>
    <row r="307" spans="1:11" s="22" customFormat="1" ht="25.5" hidden="1" x14ac:dyDescent="0.25">
      <c r="A307" s="13" t="s">
        <v>39</v>
      </c>
      <c r="B307" s="23" t="s">
        <v>302</v>
      </c>
      <c r="C307" s="23" t="s">
        <v>311</v>
      </c>
      <c r="D307" s="23" t="s">
        <v>388</v>
      </c>
      <c r="E307" s="70">
        <v>1800182390</v>
      </c>
      <c r="F307" s="23" t="s">
        <v>40</v>
      </c>
      <c r="G307" s="24">
        <f>G308</f>
        <v>0</v>
      </c>
      <c r="H307" s="24">
        <f>H308</f>
        <v>0</v>
      </c>
      <c r="I307" s="24"/>
    </row>
    <row r="308" spans="1:11" s="22" customFormat="1" ht="25.5" hidden="1" x14ac:dyDescent="0.25">
      <c r="A308" s="16" t="s">
        <v>41</v>
      </c>
      <c r="B308" s="23" t="s">
        <v>302</v>
      </c>
      <c r="C308" s="23" t="s">
        <v>311</v>
      </c>
      <c r="D308" s="23" t="s">
        <v>388</v>
      </c>
      <c r="E308" s="70">
        <v>1800182390</v>
      </c>
      <c r="F308" s="71">
        <v>240</v>
      </c>
      <c r="G308" s="75"/>
      <c r="H308" s="75"/>
      <c r="I308" s="72"/>
      <c r="K308" s="80"/>
    </row>
    <row r="309" spans="1:11" s="22" customFormat="1" ht="38.25" x14ac:dyDescent="0.25">
      <c r="A309" s="13" t="s">
        <v>187</v>
      </c>
      <c r="B309" s="23" t="s">
        <v>302</v>
      </c>
      <c r="C309" s="23" t="s">
        <v>311</v>
      </c>
      <c r="D309" s="23" t="s">
        <v>388</v>
      </c>
      <c r="E309" s="23" t="s">
        <v>188</v>
      </c>
      <c r="F309" s="71"/>
      <c r="G309" s="75">
        <f>G310</f>
        <v>43258.27</v>
      </c>
      <c r="H309" s="75">
        <f>H310</f>
        <v>43258.27</v>
      </c>
      <c r="I309" s="78"/>
    </row>
    <row r="310" spans="1:11" s="22" customFormat="1" ht="25.5" x14ac:dyDescent="0.25">
      <c r="A310" s="13" t="s">
        <v>39</v>
      </c>
      <c r="B310" s="23" t="s">
        <v>302</v>
      </c>
      <c r="C310" s="23" t="s">
        <v>311</v>
      </c>
      <c r="D310" s="23" t="s">
        <v>388</v>
      </c>
      <c r="E310" s="23" t="s">
        <v>188</v>
      </c>
      <c r="F310" s="88" t="s">
        <v>40</v>
      </c>
      <c r="G310" s="24">
        <f>G311</f>
        <v>43258.27</v>
      </c>
      <c r="H310" s="24">
        <f>H311</f>
        <v>43258.27</v>
      </c>
      <c r="I310" s="24"/>
    </row>
    <row r="311" spans="1:11" s="22" customFormat="1" ht="25.5" x14ac:dyDescent="0.25">
      <c r="A311" s="16" t="s">
        <v>41</v>
      </c>
      <c r="B311" s="23" t="s">
        <v>302</v>
      </c>
      <c r="C311" s="23" t="s">
        <v>311</v>
      </c>
      <c r="D311" s="23" t="s">
        <v>388</v>
      </c>
      <c r="E311" s="23" t="s">
        <v>188</v>
      </c>
      <c r="F311" s="88" t="s">
        <v>90</v>
      </c>
      <c r="G311" s="75">
        <v>43258.27</v>
      </c>
      <c r="H311" s="75">
        <f>G311</f>
        <v>43258.27</v>
      </c>
      <c r="I311" s="72"/>
      <c r="K311" s="80"/>
    </row>
    <row r="312" spans="1:11" s="22" customFormat="1" ht="38.25" x14ac:dyDescent="0.25">
      <c r="A312" s="13" t="s">
        <v>187</v>
      </c>
      <c r="B312" s="23" t="s">
        <v>302</v>
      </c>
      <c r="C312" s="23" t="s">
        <v>311</v>
      </c>
      <c r="D312" s="23" t="s">
        <v>388</v>
      </c>
      <c r="E312" s="23" t="s">
        <v>191</v>
      </c>
      <c r="F312" s="71"/>
      <c r="G312" s="75">
        <f>G313</f>
        <v>50000</v>
      </c>
      <c r="H312" s="75"/>
      <c r="I312" s="78"/>
    </row>
    <row r="313" spans="1:11" s="22" customFormat="1" ht="25.5" x14ac:dyDescent="0.25">
      <c r="A313" s="13" t="s">
        <v>39</v>
      </c>
      <c r="B313" s="23" t="s">
        <v>302</v>
      </c>
      <c r="C313" s="23" t="s">
        <v>311</v>
      </c>
      <c r="D313" s="23" t="s">
        <v>388</v>
      </c>
      <c r="E313" s="23" t="s">
        <v>191</v>
      </c>
      <c r="F313" s="88" t="s">
        <v>40</v>
      </c>
      <c r="G313" s="24">
        <f>G314</f>
        <v>50000</v>
      </c>
      <c r="H313" s="24"/>
      <c r="I313" s="24"/>
    </row>
    <row r="314" spans="1:11" s="22" customFormat="1" ht="25.5" x14ac:dyDescent="0.25">
      <c r="A314" s="16" t="s">
        <v>41</v>
      </c>
      <c r="B314" s="23" t="s">
        <v>302</v>
      </c>
      <c r="C314" s="23" t="s">
        <v>311</v>
      </c>
      <c r="D314" s="23" t="s">
        <v>388</v>
      </c>
      <c r="E314" s="23" t="s">
        <v>191</v>
      </c>
      <c r="F314" s="88" t="s">
        <v>90</v>
      </c>
      <c r="G314" s="75">
        <v>50000</v>
      </c>
      <c r="H314" s="75"/>
      <c r="I314" s="72"/>
      <c r="K314" s="80"/>
    </row>
    <row r="315" spans="1:11" s="22" customFormat="1" x14ac:dyDescent="0.25">
      <c r="A315" s="66" t="s">
        <v>389</v>
      </c>
      <c r="B315" s="67" t="s">
        <v>302</v>
      </c>
      <c r="C315" s="67" t="s">
        <v>311</v>
      </c>
      <c r="D315" s="67" t="s">
        <v>354</v>
      </c>
      <c r="E315" s="67"/>
      <c r="F315" s="67"/>
      <c r="G315" s="62">
        <f>G316+G343</f>
        <v>14768631</v>
      </c>
      <c r="H315" s="62"/>
      <c r="I315" s="62"/>
    </row>
    <row r="316" spans="1:11" s="22" customFormat="1" ht="38.25" x14ac:dyDescent="0.25">
      <c r="A316" s="16" t="s">
        <v>85</v>
      </c>
      <c r="B316" s="20" t="s">
        <v>302</v>
      </c>
      <c r="C316" s="69">
        <v>4</v>
      </c>
      <c r="D316" s="69">
        <v>9</v>
      </c>
      <c r="E316" s="70">
        <v>1800000000</v>
      </c>
      <c r="F316" s="71" t="s">
        <v>32</v>
      </c>
      <c r="G316" s="75">
        <f>G317</f>
        <v>14768631</v>
      </c>
      <c r="H316" s="77"/>
      <c r="I316" s="78" t="s">
        <v>32</v>
      </c>
    </row>
    <row r="317" spans="1:11" s="22" customFormat="1" ht="25.5" x14ac:dyDescent="0.25">
      <c r="A317" s="16" t="s">
        <v>86</v>
      </c>
      <c r="B317" s="20" t="s">
        <v>302</v>
      </c>
      <c r="C317" s="69">
        <v>4</v>
      </c>
      <c r="D317" s="69">
        <v>9</v>
      </c>
      <c r="E317" s="70">
        <v>1800100000</v>
      </c>
      <c r="F317" s="71"/>
      <c r="G317" s="75">
        <f>G318+G327+G330</f>
        <v>14768631</v>
      </c>
      <c r="H317" s="77"/>
      <c r="I317" s="78"/>
    </row>
    <row r="318" spans="1:11" s="22" customFormat="1" ht="89.25" x14ac:dyDescent="0.25">
      <c r="A318" s="16" t="s">
        <v>92</v>
      </c>
      <c r="B318" s="20" t="s">
        <v>302</v>
      </c>
      <c r="C318" s="69">
        <v>4</v>
      </c>
      <c r="D318" s="69">
        <v>9</v>
      </c>
      <c r="E318" s="70">
        <v>1800182390</v>
      </c>
      <c r="F318" s="71"/>
      <c r="G318" s="75">
        <f>G319</f>
        <v>3514000</v>
      </c>
      <c r="H318" s="77"/>
      <c r="I318" s="78"/>
    </row>
    <row r="319" spans="1:11" s="22" customFormat="1" ht="25.5" x14ac:dyDescent="0.25">
      <c r="A319" s="13" t="s">
        <v>39</v>
      </c>
      <c r="B319" s="23" t="s">
        <v>302</v>
      </c>
      <c r="C319" s="23" t="s">
        <v>311</v>
      </c>
      <c r="D319" s="23" t="s">
        <v>354</v>
      </c>
      <c r="E319" s="70">
        <v>1800182390</v>
      </c>
      <c r="F319" s="23" t="s">
        <v>40</v>
      </c>
      <c r="G319" s="24">
        <f>G320</f>
        <v>3514000</v>
      </c>
      <c r="H319" s="24"/>
      <c r="I319" s="24"/>
    </row>
    <row r="320" spans="1:11" s="22" customFormat="1" ht="25.5" x14ac:dyDescent="0.25">
      <c r="A320" s="16" t="s">
        <v>41</v>
      </c>
      <c r="B320" s="68">
        <v>650</v>
      </c>
      <c r="C320" s="23" t="s">
        <v>311</v>
      </c>
      <c r="D320" s="23" t="s">
        <v>354</v>
      </c>
      <c r="E320" s="70">
        <v>1800182390</v>
      </c>
      <c r="F320" s="71">
        <v>240</v>
      </c>
      <c r="G320" s="75">
        <v>3514000</v>
      </c>
      <c r="H320" s="72"/>
      <c r="I320" s="72"/>
      <c r="K320" s="80"/>
    </row>
    <row r="321" spans="1:11" s="22" customFormat="1" ht="25.5" hidden="1" x14ac:dyDescent="0.25">
      <c r="A321" s="17" t="s">
        <v>29</v>
      </c>
      <c r="B321" s="23" t="s">
        <v>302</v>
      </c>
      <c r="C321" s="23" t="s">
        <v>311</v>
      </c>
      <c r="D321" s="23" t="s">
        <v>354</v>
      </c>
      <c r="E321" s="70">
        <v>1800100590</v>
      </c>
      <c r="F321" s="23"/>
      <c r="G321" s="24">
        <f>G322</f>
        <v>0</v>
      </c>
      <c r="H321" s="24"/>
      <c r="I321" s="24"/>
      <c r="K321" s="80"/>
    </row>
    <row r="322" spans="1:11" s="22" customFormat="1" ht="51" hidden="1" x14ac:dyDescent="0.25">
      <c r="A322" s="16" t="s">
        <v>79</v>
      </c>
      <c r="B322" s="23" t="s">
        <v>302</v>
      </c>
      <c r="C322" s="23" t="s">
        <v>311</v>
      </c>
      <c r="D322" s="23" t="s">
        <v>354</v>
      </c>
      <c r="E322" s="70">
        <v>1800100590</v>
      </c>
      <c r="F322" s="23" t="s">
        <v>42</v>
      </c>
      <c r="G322" s="24">
        <f>G323</f>
        <v>0</v>
      </c>
      <c r="H322" s="24"/>
      <c r="I322" s="24"/>
      <c r="K322" s="80"/>
    </row>
    <row r="323" spans="1:11" s="22" customFormat="1" hidden="1" x14ac:dyDescent="0.25">
      <c r="A323" s="13" t="s">
        <v>10</v>
      </c>
      <c r="B323" s="23" t="s">
        <v>302</v>
      </c>
      <c r="C323" s="23" t="s">
        <v>311</v>
      </c>
      <c r="D323" s="23" t="s">
        <v>354</v>
      </c>
      <c r="E323" s="70">
        <v>1800100590</v>
      </c>
      <c r="F323" s="23" t="s">
        <v>11</v>
      </c>
      <c r="G323" s="24"/>
      <c r="H323" s="24"/>
      <c r="I323" s="24"/>
      <c r="K323" s="80"/>
    </row>
    <row r="324" spans="1:11" s="22" customFormat="1" ht="51" hidden="1" x14ac:dyDescent="0.25">
      <c r="A324" s="16" t="s">
        <v>89</v>
      </c>
      <c r="B324" s="20" t="s">
        <v>302</v>
      </c>
      <c r="C324" s="69">
        <v>4</v>
      </c>
      <c r="D324" s="69">
        <v>9</v>
      </c>
      <c r="E324" s="70">
        <v>1800182390</v>
      </c>
      <c r="F324" s="71"/>
      <c r="G324" s="75">
        <f>G325</f>
        <v>0</v>
      </c>
      <c r="H324" s="77"/>
      <c r="I324" s="78"/>
    </row>
    <row r="325" spans="1:11" s="22" customFormat="1" ht="25.5" hidden="1" x14ac:dyDescent="0.25">
      <c r="A325" s="13" t="s">
        <v>39</v>
      </c>
      <c r="B325" s="23" t="s">
        <v>302</v>
      </c>
      <c r="C325" s="23" t="s">
        <v>311</v>
      </c>
      <c r="D325" s="23" t="s">
        <v>354</v>
      </c>
      <c r="E325" s="70">
        <v>1800182390</v>
      </c>
      <c r="F325" s="23" t="s">
        <v>40</v>
      </c>
      <c r="G325" s="24">
        <f>G326</f>
        <v>0</v>
      </c>
      <c r="H325" s="24"/>
      <c r="I325" s="24"/>
    </row>
    <row r="326" spans="1:11" s="22" customFormat="1" ht="25.5" hidden="1" x14ac:dyDescent="0.25">
      <c r="A326" s="16" t="s">
        <v>41</v>
      </c>
      <c r="B326" s="68">
        <v>650</v>
      </c>
      <c r="C326" s="23" t="s">
        <v>311</v>
      </c>
      <c r="D326" s="23" t="s">
        <v>354</v>
      </c>
      <c r="E326" s="70">
        <v>1800182390</v>
      </c>
      <c r="F326" s="71">
        <v>240</v>
      </c>
      <c r="G326" s="75"/>
      <c r="H326" s="72"/>
      <c r="I326" s="72"/>
      <c r="K326" s="80"/>
    </row>
    <row r="327" spans="1:11" s="22" customFormat="1" x14ac:dyDescent="0.25">
      <c r="A327" s="16" t="s">
        <v>390</v>
      </c>
      <c r="B327" s="20" t="s">
        <v>302</v>
      </c>
      <c r="C327" s="69">
        <v>4</v>
      </c>
      <c r="D327" s="69">
        <v>9</v>
      </c>
      <c r="E327" s="70">
        <v>1800199990</v>
      </c>
      <c r="F327" s="71"/>
      <c r="G327" s="75">
        <f>G328</f>
        <v>7740631</v>
      </c>
      <c r="H327" s="77"/>
      <c r="I327" s="78"/>
    </row>
    <row r="328" spans="1:11" s="22" customFormat="1" ht="25.5" x14ac:dyDescent="0.25">
      <c r="A328" s="13" t="s">
        <v>39</v>
      </c>
      <c r="B328" s="23" t="s">
        <v>302</v>
      </c>
      <c r="C328" s="23" t="s">
        <v>311</v>
      </c>
      <c r="D328" s="23" t="s">
        <v>354</v>
      </c>
      <c r="E328" s="70">
        <v>1800199990</v>
      </c>
      <c r="F328" s="23" t="s">
        <v>40</v>
      </c>
      <c r="G328" s="24">
        <f>G329</f>
        <v>7740631</v>
      </c>
      <c r="H328" s="24"/>
      <c r="I328" s="24"/>
    </row>
    <row r="329" spans="1:11" s="22" customFormat="1" ht="25.5" x14ac:dyDescent="0.25">
      <c r="A329" s="16" t="s">
        <v>41</v>
      </c>
      <c r="B329" s="68">
        <v>650</v>
      </c>
      <c r="C329" s="23" t="s">
        <v>311</v>
      </c>
      <c r="D329" s="23" t="s">
        <v>354</v>
      </c>
      <c r="E329" s="70">
        <v>1800199990</v>
      </c>
      <c r="F329" s="71">
        <v>240</v>
      </c>
      <c r="G329" s="75">
        <v>7740631</v>
      </c>
      <c r="H329" s="72"/>
      <c r="I329" s="72"/>
      <c r="K329" s="80"/>
    </row>
    <row r="330" spans="1:11" s="22" customFormat="1" ht="25.5" x14ac:dyDescent="0.25">
      <c r="A330" s="13" t="s">
        <v>39</v>
      </c>
      <c r="B330" s="23" t="s">
        <v>302</v>
      </c>
      <c r="C330" s="23" t="s">
        <v>311</v>
      </c>
      <c r="D330" s="23" t="s">
        <v>354</v>
      </c>
      <c r="E330" s="70" t="s">
        <v>579</v>
      </c>
      <c r="F330" s="23" t="s">
        <v>40</v>
      </c>
      <c r="G330" s="24">
        <f>G331</f>
        <v>3514000</v>
      </c>
      <c r="H330" s="24"/>
      <c r="I330" s="24"/>
    </row>
    <row r="331" spans="1:11" s="22" customFormat="1" ht="25.5" x14ac:dyDescent="0.25">
      <c r="A331" s="16" t="s">
        <v>41</v>
      </c>
      <c r="B331" s="68">
        <v>650</v>
      </c>
      <c r="C331" s="23" t="s">
        <v>311</v>
      </c>
      <c r="D331" s="23" t="s">
        <v>354</v>
      </c>
      <c r="E331" s="70" t="s">
        <v>579</v>
      </c>
      <c r="F331" s="71">
        <v>240</v>
      </c>
      <c r="G331" s="75">
        <v>3514000</v>
      </c>
      <c r="H331" s="72"/>
      <c r="I331" s="72"/>
      <c r="K331" s="80"/>
    </row>
    <row r="332" spans="1:11" s="22" customFormat="1" hidden="1" x14ac:dyDescent="0.25">
      <c r="A332" s="16"/>
      <c r="B332" s="68"/>
      <c r="C332" s="23"/>
      <c r="D332" s="23"/>
      <c r="E332" s="70"/>
      <c r="F332" s="71"/>
      <c r="G332" s="75"/>
      <c r="H332" s="72"/>
      <c r="I332" s="72"/>
    </row>
    <row r="333" spans="1:11" s="22" customFormat="1" hidden="1" x14ac:dyDescent="0.25">
      <c r="A333" s="16"/>
      <c r="B333" s="23"/>
      <c r="C333" s="23"/>
      <c r="D333" s="23"/>
      <c r="E333" s="70"/>
      <c r="F333" s="23"/>
      <c r="G333" s="24"/>
      <c r="H333" s="24"/>
      <c r="I333" s="24"/>
    </row>
    <row r="334" spans="1:11" s="22" customFormat="1" hidden="1" x14ac:dyDescent="0.25">
      <c r="A334" s="16"/>
      <c r="B334" s="68"/>
      <c r="C334" s="23"/>
      <c r="D334" s="23"/>
      <c r="E334" s="70"/>
      <c r="F334" s="71"/>
      <c r="G334" s="75"/>
      <c r="H334" s="72"/>
      <c r="I334" s="72"/>
      <c r="K334" s="80"/>
    </row>
    <row r="335" spans="1:11" s="22" customFormat="1" hidden="1" x14ac:dyDescent="0.25">
      <c r="A335" s="16"/>
      <c r="B335" s="20"/>
      <c r="C335" s="69"/>
      <c r="D335" s="69"/>
      <c r="E335" s="70"/>
      <c r="F335" s="71"/>
      <c r="G335" s="75"/>
      <c r="H335" s="77"/>
      <c r="I335" s="78"/>
    </row>
    <row r="336" spans="1:11" s="22" customFormat="1" hidden="1" x14ac:dyDescent="0.25">
      <c r="A336" s="16"/>
      <c r="B336" s="23"/>
      <c r="C336" s="69"/>
      <c r="D336" s="69"/>
      <c r="E336" s="23"/>
      <c r="F336" s="23"/>
      <c r="G336" s="24"/>
      <c r="H336" s="24"/>
      <c r="I336" s="24"/>
    </row>
    <row r="337" spans="1:9" s="22" customFormat="1" hidden="1" x14ac:dyDescent="0.25">
      <c r="A337" s="16"/>
      <c r="B337" s="23"/>
      <c r="C337" s="69"/>
      <c r="D337" s="69"/>
      <c r="E337" s="23"/>
      <c r="F337" s="71"/>
      <c r="G337" s="75"/>
      <c r="H337" s="72"/>
      <c r="I337" s="72"/>
    </row>
    <row r="338" spans="1:9" s="22" customFormat="1" hidden="1" x14ac:dyDescent="0.25">
      <c r="A338" s="17"/>
      <c r="B338" s="23"/>
      <c r="C338" s="23"/>
      <c r="D338" s="23"/>
      <c r="E338" s="70"/>
      <c r="F338" s="23"/>
      <c r="G338" s="24"/>
      <c r="H338" s="24"/>
      <c r="I338" s="24"/>
    </row>
    <row r="339" spans="1:9" s="80" customFormat="1" ht="12.75" hidden="1" x14ac:dyDescent="0.2">
      <c r="A339" s="16"/>
      <c r="B339" s="20"/>
      <c r="C339" s="69"/>
      <c r="D339" s="69"/>
      <c r="E339" s="70"/>
      <c r="F339" s="71"/>
      <c r="G339" s="75"/>
      <c r="H339" s="77"/>
      <c r="I339" s="78"/>
    </row>
    <row r="340" spans="1:9" s="80" customFormat="1" ht="12.75" hidden="1" x14ac:dyDescent="0.2">
      <c r="A340" s="16"/>
      <c r="B340" s="23"/>
      <c r="C340" s="23"/>
      <c r="D340" s="23"/>
      <c r="E340" s="70"/>
      <c r="F340" s="23"/>
      <c r="G340" s="24"/>
      <c r="H340" s="24"/>
      <c r="I340" s="24"/>
    </row>
    <row r="341" spans="1:9" s="80" customFormat="1" ht="12.75" hidden="1" x14ac:dyDescent="0.2">
      <c r="A341" s="16"/>
      <c r="B341" s="68"/>
      <c r="C341" s="23"/>
      <c r="D341" s="23"/>
      <c r="E341" s="70"/>
      <c r="F341" s="71"/>
      <c r="G341" s="75"/>
      <c r="H341" s="72"/>
      <c r="I341" s="72"/>
    </row>
    <row r="342" spans="1:9" s="80" customFormat="1" ht="12.75" hidden="1" x14ac:dyDescent="0.2">
      <c r="A342" s="17"/>
      <c r="B342" s="23"/>
      <c r="C342" s="23"/>
      <c r="D342" s="23"/>
      <c r="E342" s="70"/>
      <c r="F342" s="23"/>
      <c r="G342" s="24"/>
      <c r="H342" s="24"/>
      <c r="I342" s="24"/>
    </row>
    <row r="343" spans="1:9" s="22" customFormat="1" hidden="1" x14ac:dyDescent="0.25">
      <c r="A343" s="17"/>
      <c r="B343" s="23"/>
      <c r="C343" s="23"/>
      <c r="D343" s="23"/>
      <c r="E343" s="23"/>
      <c r="F343" s="23"/>
      <c r="G343" s="24"/>
      <c r="H343" s="24"/>
      <c r="I343" s="24"/>
    </row>
    <row r="344" spans="1:9" s="22" customFormat="1" hidden="1" x14ac:dyDescent="0.25">
      <c r="A344" s="13"/>
      <c r="B344" s="23"/>
      <c r="C344" s="23"/>
      <c r="D344" s="23"/>
      <c r="E344" s="23"/>
      <c r="F344" s="23"/>
      <c r="G344" s="24"/>
      <c r="H344" s="24"/>
      <c r="I344" s="24"/>
    </row>
    <row r="345" spans="1:9" s="22" customFormat="1" hidden="1" x14ac:dyDescent="0.25">
      <c r="A345" s="13"/>
      <c r="B345" s="23"/>
      <c r="C345" s="23"/>
      <c r="D345" s="23"/>
      <c r="E345" s="23"/>
      <c r="F345" s="23"/>
      <c r="G345" s="24"/>
      <c r="H345" s="24"/>
      <c r="I345" s="24"/>
    </row>
    <row r="346" spans="1:9" s="22" customFormat="1" hidden="1" x14ac:dyDescent="0.25">
      <c r="A346" s="16"/>
      <c r="B346" s="68"/>
      <c r="C346" s="23"/>
      <c r="D346" s="23"/>
      <c r="E346" s="23"/>
      <c r="F346" s="71"/>
      <c r="G346" s="75"/>
      <c r="H346" s="72"/>
      <c r="I346" s="72"/>
    </row>
    <row r="347" spans="1:9" s="22" customFormat="1" hidden="1" x14ac:dyDescent="0.25">
      <c r="A347" s="17"/>
      <c r="B347" s="23"/>
      <c r="C347" s="23"/>
      <c r="D347" s="23"/>
      <c r="E347" s="23"/>
      <c r="F347" s="23"/>
      <c r="G347" s="24"/>
      <c r="H347" s="62"/>
      <c r="I347" s="24"/>
    </row>
    <row r="348" spans="1:9" s="22" customFormat="1" x14ac:dyDescent="0.25">
      <c r="A348" s="86" t="s">
        <v>391</v>
      </c>
      <c r="B348" s="68">
        <v>650</v>
      </c>
      <c r="C348" s="100">
        <v>4</v>
      </c>
      <c r="D348" s="100">
        <v>10</v>
      </c>
      <c r="E348" s="101" t="s">
        <v>32</v>
      </c>
      <c r="F348" s="102" t="s">
        <v>32</v>
      </c>
      <c r="G348" s="103">
        <f>G349</f>
        <v>480604.95</v>
      </c>
      <c r="H348" s="107"/>
      <c r="I348" s="108" t="s">
        <v>32</v>
      </c>
    </row>
    <row r="349" spans="1:9" s="22" customFormat="1" ht="38.25" x14ac:dyDescent="0.25">
      <c r="A349" s="13" t="s">
        <v>95</v>
      </c>
      <c r="B349" s="68">
        <v>650</v>
      </c>
      <c r="C349" s="69">
        <v>4</v>
      </c>
      <c r="D349" s="69">
        <v>10</v>
      </c>
      <c r="E349" s="23" t="s">
        <v>96</v>
      </c>
      <c r="F349" s="71" t="s">
        <v>32</v>
      </c>
      <c r="G349" s="75">
        <f>G350</f>
        <v>480604.95</v>
      </c>
      <c r="H349" s="77"/>
      <c r="I349" s="78" t="s">
        <v>32</v>
      </c>
    </row>
    <row r="350" spans="1:9" s="22" customFormat="1" ht="25.5" x14ac:dyDescent="0.25">
      <c r="A350" s="13" t="s">
        <v>97</v>
      </c>
      <c r="B350" s="68">
        <v>650</v>
      </c>
      <c r="C350" s="69">
        <v>4</v>
      </c>
      <c r="D350" s="69">
        <v>10</v>
      </c>
      <c r="E350" s="23" t="s">
        <v>98</v>
      </c>
      <c r="F350" s="71" t="s">
        <v>32</v>
      </c>
      <c r="G350" s="75">
        <f>G354+G351</f>
        <v>480604.95</v>
      </c>
      <c r="H350" s="77"/>
      <c r="I350" s="78" t="s">
        <v>32</v>
      </c>
    </row>
    <row r="351" spans="1:9" s="22" customFormat="1" ht="25.5" hidden="1" x14ac:dyDescent="0.25">
      <c r="A351" s="17" t="s">
        <v>29</v>
      </c>
      <c r="B351" s="23" t="s">
        <v>302</v>
      </c>
      <c r="C351" s="20" t="s">
        <v>311</v>
      </c>
      <c r="D351" s="20" t="s">
        <v>363</v>
      </c>
      <c r="E351" s="70">
        <v>2100100590</v>
      </c>
      <c r="F351" s="23"/>
      <c r="G351" s="24">
        <f>G352</f>
        <v>0</v>
      </c>
      <c r="H351" s="24"/>
      <c r="I351" s="24"/>
    </row>
    <row r="352" spans="1:9" s="22" customFormat="1" ht="51" hidden="1" x14ac:dyDescent="0.25">
      <c r="A352" s="16" t="s">
        <v>79</v>
      </c>
      <c r="B352" s="23" t="s">
        <v>302</v>
      </c>
      <c r="C352" s="20" t="s">
        <v>311</v>
      </c>
      <c r="D352" s="20" t="s">
        <v>363</v>
      </c>
      <c r="E352" s="70">
        <v>2100100590</v>
      </c>
      <c r="F352" s="23" t="s">
        <v>42</v>
      </c>
      <c r="G352" s="24">
        <f>G353</f>
        <v>0</v>
      </c>
      <c r="H352" s="24"/>
      <c r="I352" s="24"/>
    </row>
    <row r="353" spans="1:9" s="22" customFormat="1" hidden="1" x14ac:dyDescent="0.25">
      <c r="A353" s="13" t="s">
        <v>10</v>
      </c>
      <c r="B353" s="68">
        <v>650</v>
      </c>
      <c r="C353" s="20" t="s">
        <v>311</v>
      </c>
      <c r="D353" s="20" t="s">
        <v>363</v>
      </c>
      <c r="E353" s="70">
        <v>2100100590</v>
      </c>
      <c r="F353" s="23" t="s">
        <v>11</v>
      </c>
      <c r="G353" s="75"/>
      <c r="H353" s="72"/>
      <c r="I353" s="72"/>
    </row>
    <row r="354" spans="1:9" s="22" customFormat="1" x14ac:dyDescent="0.25">
      <c r="A354" s="16" t="s">
        <v>33</v>
      </c>
      <c r="B354" s="68">
        <v>650</v>
      </c>
      <c r="C354" s="69">
        <v>4</v>
      </c>
      <c r="D354" s="69">
        <v>10</v>
      </c>
      <c r="E354" s="70">
        <v>2200199990</v>
      </c>
      <c r="F354" s="71" t="s">
        <v>32</v>
      </c>
      <c r="G354" s="75">
        <f>G356+G365</f>
        <v>480604.95</v>
      </c>
      <c r="H354" s="77"/>
      <c r="I354" s="78" t="s">
        <v>32</v>
      </c>
    </row>
    <row r="355" spans="1:9" s="22" customFormat="1" ht="25.5" x14ac:dyDescent="0.25">
      <c r="A355" s="13" t="s">
        <v>39</v>
      </c>
      <c r="B355" s="23" t="s">
        <v>302</v>
      </c>
      <c r="C355" s="20" t="s">
        <v>311</v>
      </c>
      <c r="D355" s="20" t="s">
        <v>363</v>
      </c>
      <c r="E355" s="70">
        <v>2200199990</v>
      </c>
      <c r="F355" s="23" t="s">
        <v>40</v>
      </c>
      <c r="G355" s="24">
        <f>G356</f>
        <v>480604.95</v>
      </c>
      <c r="H355" s="24"/>
      <c r="I355" s="24"/>
    </row>
    <row r="356" spans="1:9" s="22" customFormat="1" ht="25.5" x14ac:dyDescent="0.25">
      <c r="A356" s="16" t="s">
        <v>41</v>
      </c>
      <c r="B356" s="68">
        <v>650</v>
      </c>
      <c r="C356" s="20" t="s">
        <v>311</v>
      </c>
      <c r="D356" s="20" t="s">
        <v>363</v>
      </c>
      <c r="E356" s="70">
        <v>2200199990</v>
      </c>
      <c r="F356" s="71">
        <v>240</v>
      </c>
      <c r="G356" s="75">
        <v>480604.95</v>
      </c>
      <c r="H356" s="72"/>
      <c r="I356" s="72"/>
    </row>
    <row r="357" spans="1:9" s="22" customFormat="1" ht="25.5" hidden="1" x14ac:dyDescent="0.25">
      <c r="A357" s="13" t="s">
        <v>113</v>
      </c>
      <c r="B357" s="20" t="s">
        <v>302</v>
      </c>
      <c r="C357" s="20" t="s">
        <v>311</v>
      </c>
      <c r="D357" s="20" t="s">
        <v>363</v>
      </c>
      <c r="E357" s="70">
        <v>2100199990</v>
      </c>
      <c r="F357" s="20" t="s">
        <v>114</v>
      </c>
      <c r="G357" s="21"/>
      <c r="H357" s="24"/>
      <c r="I357" s="24"/>
    </row>
    <row r="358" spans="1:9" s="22" customFormat="1" hidden="1" x14ac:dyDescent="0.25">
      <c r="A358" s="16" t="s">
        <v>392</v>
      </c>
      <c r="B358" s="68">
        <v>650</v>
      </c>
      <c r="C358" s="69">
        <v>4</v>
      </c>
      <c r="D358" s="69">
        <v>10</v>
      </c>
      <c r="E358" s="70">
        <v>3300000</v>
      </c>
      <c r="F358" s="71" t="s">
        <v>32</v>
      </c>
      <c r="G358" s="75">
        <f>G359</f>
        <v>0</v>
      </c>
      <c r="H358" s="77"/>
      <c r="I358" s="78" t="s">
        <v>32</v>
      </c>
    </row>
    <row r="359" spans="1:9" s="22" customFormat="1" ht="25.5" hidden="1" x14ac:dyDescent="0.25">
      <c r="A359" s="16" t="s">
        <v>393</v>
      </c>
      <c r="B359" s="68">
        <v>650</v>
      </c>
      <c r="C359" s="69">
        <v>4</v>
      </c>
      <c r="D359" s="69">
        <v>10</v>
      </c>
      <c r="E359" s="70">
        <v>3300200</v>
      </c>
      <c r="F359" s="71" t="s">
        <v>32</v>
      </c>
      <c r="G359" s="75">
        <f>G361</f>
        <v>0</v>
      </c>
      <c r="H359" s="77"/>
      <c r="I359" s="78" t="s">
        <v>32</v>
      </c>
    </row>
    <row r="360" spans="1:9" s="22" customFormat="1" ht="25.5" hidden="1" x14ac:dyDescent="0.25">
      <c r="A360" s="13" t="s">
        <v>39</v>
      </c>
      <c r="B360" s="23" t="s">
        <v>302</v>
      </c>
      <c r="C360" s="20" t="s">
        <v>311</v>
      </c>
      <c r="D360" s="20" t="s">
        <v>363</v>
      </c>
      <c r="E360" s="20" t="s">
        <v>394</v>
      </c>
      <c r="F360" s="23" t="s">
        <v>40</v>
      </c>
      <c r="G360" s="24">
        <f>G361</f>
        <v>0</v>
      </c>
      <c r="H360" s="24"/>
      <c r="I360" s="24"/>
    </row>
    <row r="361" spans="1:9" s="22" customFormat="1" ht="25.5" hidden="1" x14ac:dyDescent="0.25">
      <c r="A361" s="16" t="s">
        <v>41</v>
      </c>
      <c r="B361" s="68">
        <v>650</v>
      </c>
      <c r="C361" s="20" t="s">
        <v>311</v>
      </c>
      <c r="D361" s="20" t="s">
        <v>363</v>
      </c>
      <c r="E361" s="20" t="s">
        <v>394</v>
      </c>
      <c r="F361" s="71">
        <v>240</v>
      </c>
      <c r="G361" s="75">
        <f>G362</f>
        <v>0</v>
      </c>
      <c r="H361" s="72"/>
      <c r="I361" s="72"/>
    </row>
    <row r="362" spans="1:9" s="22" customFormat="1" ht="25.5" hidden="1" x14ac:dyDescent="0.25">
      <c r="A362" s="13" t="s">
        <v>113</v>
      </c>
      <c r="B362" s="20" t="s">
        <v>302</v>
      </c>
      <c r="C362" s="20" t="s">
        <v>311</v>
      </c>
      <c r="D362" s="20" t="s">
        <v>363</v>
      </c>
      <c r="E362" s="20" t="s">
        <v>394</v>
      </c>
      <c r="F362" s="20" t="s">
        <v>114</v>
      </c>
      <c r="G362" s="21"/>
      <c r="H362" s="24"/>
      <c r="I362" s="24"/>
    </row>
    <row r="363" spans="1:9" s="22" customFormat="1" hidden="1" x14ac:dyDescent="0.25">
      <c r="A363" s="16" t="s">
        <v>358</v>
      </c>
      <c r="B363" s="20" t="s">
        <v>302</v>
      </c>
      <c r="C363" s="20" t="s">
        <v>311</v>
      </c>
      <c r="D363" s="20" t="s">
        <v>363</v>
      </c>
      <c r="E363" s="23" t="s">
        <v>359</v>
      </c>
      <c r="F363" s="71" t="s">
        <v>32</v>
      </c>
      <c r="G363" s="75">
        <f>G364</f>
        <v>0</v>
      </c>
      <c r="H363" s="77"/>
      <c r="I363" s="78" t="s">
        <v>32</v>
      </c>
    </row>
    <row r="364" spans="1:9" s="22" customFormat="1" ht="51" hidden="1" x14ac:dyDescent="0.25">
      <c r="A364" s="16" t="s">
        <v>395</v>
      </c>
      <c r="B364" s="20" t="s">
        <v>302</v>
      </c>
      <c r="C364" s="20" t="s">
        <v>311</v>
      </c>
      <c r="D364" s="20" t="s">
        <v>363</v>
      </c>
      <c r="E364" s="23" t="s">
        <v>396</v>
      </c>
      <c r="F364" s="71" t="s">
        <v>32</v>
      </c>
      <c r="G364" s="75">
        <f>G365</f>
        <v>0</v>
      </c>
      <c r="H364" s="77"/>
      <c r="I364" s="78" t="s">
        <v>32</v>
      </c>
    </row>
    <row r="365" spans="1:9" s="22" customFormat="1" ht="51" hidden="1" x14ac:dyDescent="0.25">
      <c r="A365" s="16" t="s">
        <v>79</v>
      </c>
      <c r="B365" s="23" t="s">
        <v>302</v>
      </c>
      <c r="C365" s="20" t="s">
        <v>311</v>
      </c>
      <c r="D365" s="20" t="s">
        <v>363</v>
      </c>
      <c r="E365" s="70">
        <v>2100199990</v>
      </c>
      <c r="F365" s="23" t="s">
        <v>42</v>
      </c>
      <c r="G365" s="24">
        <f>G366</f>
        <v>0</v>
      </c>
      <c r="H365" s="24"/>
      <c r="I365" s="24"/>
    </row>
    <row r="366" spans="1:9" s="22" customFormat="1" hidden="1" x14ac:dyDescent="0.25">
      <c r="A366" s="13" t="s">
        <v>10</v>
      </c>
      <c r="B366" s="68">
        <v>650</v>
      </c>
      <c r="C366" s="20" t="s">
        <v>311</v>
      </c>
      <c r="D366" s="20" t="s">
        <v>363</v>
      </c>
      <c r="E366" s="70">
        <v>2100199990</v>
      </c>
      <c r="F366" s="23" t="s">
        <v>11</v>
      </c>
      <c r="G366" s="75"/>
      <c r="H366" s="72"/>
      <c r="I366" s="72"/>
    </row>
    <row r="367" spans="1:9" s="22" customFormat="1" ht="25.5" hidden="1" x14ac:dyDescent="0.25">
      <c r="A367" s="13" t="s">
        <v>113</v>
      </c>
      <c r="B367" s="23" t="s">
        <v>302</v>
      </c>
      <c r="C367" s="20" t="s">
        <v>311</v>
      </c>
      <c r="D367" s="20" t="s">
        <v>363</v>
      </c>
      <c r="E367" s="23" t="s">
        <v>396</v>
      </c>
      <c r="F367" s="23" t="s">
        <v>114</v>
      </c>
      <c r="G367" s="24"/>
      <c r="H367" s="24"/>
      <c r="I367" s="24"/>
    </row>
    <row r="368" spans="1:9" s="22" customFormat="1" ht="25.5" hidden="1" x14ac:dyDescent="0.25">
      <c r="A368" s="86" t="s">
        <v>397</v>
      </c>
      <c r="B368" s="20" t="s">
        <v>302</v>
      </c>
      <c r="C368" s="100">
        <v>4</v>
      </c>
      <c r="D368" s="100">
        <v>12</v>
      </c>
      <c r="E368" s="101" t="s">
        <v>32</v>
      </c>
      <c r="F368" s="102" t="s">
        <v>32</v>
      </c>
      <c r="G368" s="103">
        <f>G386+G369+G379</f>
        <v>0</v>
      </c>
      <c r="H368" s="104"/>
      <c r="I368" s="105" t="s">
        <v>32</v>
      </c>
    </row>
    <row r="369" spans="1:9" s="22" customFormat="1" ht="51" hidden="1" x14ac:dyDescent="0.25">
      <c r="A369" s="16" t="s">
        <v>78</v>
      </c>
      <c r="B369" s="20" t="s">
        <v>302</v>
      </c>
      <c r="C369" s="69">
        <v>4</v>
      </c>
      <c r="D369" s="69">
        <v>12</v>
      </c>
      <c r="E369" s="70">
        <v>1400000000</v>
      </c>
      <c r="F369" s="71" t="s">
        <v>32</v>
      </c>
      <c r="G369" s="75">
        <f>G372+G375</f>
        <v>0</v>
      </c>
      <c r="H369" s="73"/>
      <c r="I369" s="74" t="s">
        <v>32</v>
      </c>
    </row>
    <row r="370" spans="1:9" s="22" customFormat="1" ht="25.5" hidden="1" x14ac:dyDescent="0.25">
      <c r="A370" s="16" t="s">
        <v>398</v>
      </c>
      <c r="B370" s="20" t="s">
        <v>302</v>
      </c>
      <c r="C370" s="69">
        <v>4</v>
      </c>
      <c r="D370" s="69">
        <v>12</v>
      </c>
      <c r="E370" s="70">
        <v>1400100000</v>
      </c>
      <c r="F370" s="71" t="s">
        <v>32</v>
      </c>
      <c r="G370" s="75">
        <f>G371</f>
        <v>0</v>
      </c>
      <c r="H370" s="73"/>
      <c r="I370" s="74" t="s">
        <v>32</v>
      </c>
    </row>
    <row r="371" spans="1:9" s="22" customFormat="1" hidden="1" x14ac:dyDescent="0.25">
      <c r="A371" s="16" t="s">
        <v>33</v>
      </c>
      <c r="B371" s="20" t="s">
        <v>302</v>
      </c>
      <c r="C371" s="69">
        <v>4</v>
      </c>
      <c r="D371" s="69">
        <v>12</v>
      </c>
      <c r="E371" s="70">
        <v>1400199990</v>
      </c>
      <c r="F371" s="71" t="s">
        <v>32</v>
      </c>
      <c r="G371" s="75">
        <f>G373+G375</f>
        <v>0</v>
      </c>
      <c r="H371" s="73"/>
      <c r="I371" s="74" t="s">
        <v>32</v>
      </c>
    </row>
    <row r="372" spans="1:9" s="22" customFormat="1" ht="25.5" hidden="1" x14ac:dyDescent="0.25">
      <c r="A372" s="13" t="s">
        <v>39</v>
      </c>
      <c r="B372" s="23" t="s">
        <v>302</v>
      </c>
      <c r="C372" s="20" t="s">
        <v>311</v>
      </c>
      <c r="D372" s="20" t="s">
        <v>399</v>
      </c>
      <c r="E372" s="70">
        <v>1400199990</v>
      </c>
      <c r="F372" s="23" t="s">
        <v>40</v>
      </c>
      <c r="G372" s="24">
        <f>G373</f>
        <v>0</v>
      </c>
      <c r="H372" s="24"/>
      <c r="I372" s="24"/>
    </row>
    <row r="373" spans="1:9" s="22" customFormat="1" ht="25.5" hidden="1" x14ac:dyDescent="0.25">
      <c r="A373" s="16" t="s">
        <v>41</v>
      </c>
      <c r="B373" s="68">
        <v>650</v>
      </c>
      <c r="C373" s="20" t="s">
        <v>311</v>
      </c>
      <c r="D373" s="20" t="s">
        <v>399</v>
      </c>
      <c r="E373" s="70">
        <v>1400199990</v>
      </c>
      <c r="F373" s="71">
        <v>240</v>
      </c>
      <c r="G373" s="75"/>
      <c r="H373" s="72"/>
      <c r="I373" s="72"/>
    </row>
    <row r="374" spans="1:9" s="22" customFormat="1" ht="25.5" hidden="1" x14ac:dyDescent="0.25">
      <c r="A374" s="17" t="s">
        <v>68</v>
      </c>
      <c r="B374" s="20" t="s">
        <v>302</v>
      </c>
      <c r="C374" s="20" t="s">
        <v>311</v>
      </c>
      <c r="D374" s="20" t="s">
        <v>399</v>
      </c>
      <c r="E374" s="70">
        <v>1400199990</v>
      </c>
      <c r="F374" s="20" t="s">
        <v>59</v>
      </c>
      <c r="G374" s="21">
        <v>200000</v>
      </c>
      <c r="H374" s="24"/>
      <c r="I374" s="24"/>
    </row>
    <row r="375" spans="1:9" s="22" customFormat="1" ht="39" hidden="1" x14ac:dyDescent="0.25">
      <c r="A375" s="85" t="s">
        <v>9</v>
      </c>
      <c r="B375" s="20" t="s">
        <v>302</v>
      </c>
      <c r="C375" s="20" t="s">
        <v>311</v>
      </c>
      <c r="D375" s="20" t="s">
        <v>399</v>
      </c>
      <c r="E375" s="70">
        <v>1402110</v>
      </c>
      <c r="F375" s="71">
        <v>600</v>
      </c>
      <c r="G375" s="75">
        <f>G377+G378</f>
        <v>0</v>
      </c>
      <c r="H375" s="73"/>
      <c r="I375" s="74" t="s">
        <v>32</v>
      </c>
    </row>
    <row r="376" spans="1:9" s="22" customFormat="1" hidden="1" x14ac:dyDescent="0.25">
      <c r="A376" s="85" t="s">
        <v>10</v>
      </c>
      <c r="B376" s="23" t="s">
        <v>302</v>
      </c>
      <c r="C376" s="20" t="s">
        <v>311</v>
      </c>
      <c r="D376" s="20" t="s">
        <v>399</v>
      </c>
      <c r="E376" s="70">
        <v>1402110</v>
      </c>
      <c r="F376" s="23" t="s">
        <v>11</v>
      </c>
      <c r="G376" s="24">
        <f>G377+G378</f>
        <v>0</v>
      </c>
      <c r="H376" s="24"/>
      <c r="I376" s="24"/>
    </row>
    <row r="377" spans="1:9" s="22" customFormat="1" hidden="1" x14ac:dyDescent="0.25">
      <c r="A377" s="13"/>
      <c r="B377" s="23"/>
      <c r="C377" s="20" t="s">
        <v>311</v>
      </c>
      <c r="D377" s="20" t="s">
        <v>399</v>
      </c>
      <c r="E377" s="70">
        <v>1402110</v>
      </c>
      <c r="F377" s="23"/>
      <c r="G377" s="24"/>
      <c r="H377" s="24"/>
      <c r="I377" s="24"/>
    </row>
    <row r="378" spans="1:9" s="22" customFormat="1" hidden="1" x14ac:dyDescent="0.25">
      <c r="A378" s="85" t="s">
        <v>14</v>
      </c>
      <c r="B378" s="23" t="s">
        <v>302</v>
      </c>
      <c r="C378" s="20" t="s">
        <v>311</v>
      </c>
      <c r="D378" s="20" t="s">
        <v>399</v>
      </c>
      <c r="E378" s="70">
        <v>1402110</v>
      </c>
      <c r="F378" s="23" t="s">
        <v>15</v>
      </c>
      <c r="G378" s="24"/>
      <c r="H378" s="24"/>
      <c r="I378" s="24"/>
    </row>
    <row r="379" spans="1:9" s="22" customFormat="1" ht="38.25" hidden="1" x14ac:dyDescent="0.25">
      <c r="A379" s="16" t="s">
        <v>81</v>
      </c>
      <c r="B379" s="20" t="s">
        <v>302</v>
      </c>
      <c r="C379" s="69">
        <v>4</v>
      </c>
      <c r="D379" s="69">
        <v>12</v>
      </c>
      <c r="E379" s="70">
        <v>1600000000</v>
      </c>
      <c r="F379" s="71" t="s">
        <v>32</v>
      </c>
      <c r="G379" s="75">
        <f>G382</f>
        <v>0</v>
      </c>
      <c r="H379" s="73"/>
      <c r="I379" s="74" t="s">
        <v>32</v>
      </c>
    </row>
    <row r="380" spans="1:9" s="22" customFormat="1" ht="25.5" hidden="1" x14ac:dyDescent="0.25">
      <c r="A380" s="16" t="s">
        <v>82</v>
      </c>
      <c r="B380" s="20" t="s">
        <v>302</v>
      </c>
      <c r="C380" s="69">
        <v>4</v>
      </c>
      <c r="D380" s="69">
        <v>12</v>
      </c>
      <c r="E380" s="70">
        <v>1600100000</v>
      </c>
      <c r="F380" s="71" t="s">
        <v>32</v>
      </c>
      <c r="G380" s="75">
        <f>G382</f>
        <v>0</v>
      </c>
      <c r="H380" s="73"/>
      <c r="I380" s="74" t="s">
        <v>32</v>
      </c>
    </row>
    <row r="381" spans="1:9" s="22" customFormat="1" hidden="1" x14ac:dyDescent="0.25">
      <c r="A381" s="16" t="s">
        <v>33</v>
      </c>
      <c r="B381" s="20" t="s">
        <v>302</v>
      </c>
      <c r="C381" s="69">
        <v>4</v>
      </c>
      <c r="D381" s="69">
        <v>12</v>
      </c>
      <c r="E381" s="70">
        <v>1600199990</v>
      </c>
      <c r="F381" s="71" t="s">
        <v>32</v>
      </c>
      <c r="G381" s="75">
        <f>G383</f>
        <v>0</v>
      </c>
      <c r="H381" s="73"/>
      <c r="I381" s="74" t="s">
        <v>32</v>
      </c>
    </row>
    <row r="382" spans="1:9" s="22" customFormat="1" ht="25.5" hidden="1" x14ac:dyDescent="0.25">
      <c r="A382" s="13" t="s">
        <v>39</v>
      </c>
      <c r="B382" s="23" t="s">
        <v>302</v>
      </c>
      <c r="C382" s="20" t="s">
        <v>311</v>
      </c>
      <c r="D382" s="20" t="s">
        <v>399</v>
      </c>
      <c r="E382" s="70">
        <v>1600199990</v>
      </c>
      <c r="F382" s="23" t="s">
        <v>40</v>
      </c>
      <c r="G382" s="24">
        <f>G383</f>
        <v>0</v>
      </c>
      <c r="H382" s="24"/>
      <c r="I382" s="24"/>
    </row>
    <row r="383" spans="1:9" s="22" customFormat="1" ht="25.5" hidden="1" x14ac:dyDescent="0.25">
      <c r="A383" s="16" t="s">
        <v>41</v>
      </c>
      <c r="B383" s="68">
        <v>650</v>
      </c>
      <c r="C383" s="20" t="s">
        <v>311</v>
      </c>
      <c r="D383" s="20" t="s">
        <v>399</v>
      </c>
      <c r="E383" s="70">
        <v>1600199990</v>
      </c>
      <c r="F383" s="71">
        <v>240</v>
      </c>
      <c r="G383" s="75"/>
      <c r="H383" s="72"/>
      <c r="I383" s="72"/>
    </row>
    <row r="384" spans="1:9" s="22" customFormat="1" ht="25.5" hidden="1" x14ac:dyDescent="0.25">
      <c r="A384" s="17" t="s">
        <v>68</v>
      </c>
      <c r="B384" s="20" t="s">
        <v>302</v>
      </c>
      <c r="C384" s="20" t="s">
        <v>311</v>
      </c>
      <c r="D384" s="20" t="s">
        <v>399</v>
      </c>
      <c r="E384" s="70">
        <v>1600199990</v>
      </c>
      <c r="F384" s="20" t="s">
        <v>59</v>
      </c>
      <c r="G384" s="21">
        <v>1000</v>
      </c>
      <c r="H384" s="24"/>
      <c r="I384" s="24"/>
    </row>
    <row r="385" spans="1:9" s="22" customFormat="1" hidden="1" x14ac:dyDescent="0.25">
      <c r="A385" s="16" t="s">
        <v>358</v>
      </c>
      <c r="B385" s="20" t="s">
        <v>302</v>
      </c>
      <c r="C385" s="69">
        <v>4</v>
      </c>
      <c r="D385" s="69">
        <v>12</v>
      </c>
      <c r="E385" s="70">
        <v>7950000</v>
      </c>
      <c r="F385" s="71" t="s">
        <v>32</v>
      </c>
      <c r="G385" s="75">
        <f>G387</f>
        <v>0</v>
      </c>
      <c r="H385" s="73"/>
      <c r="I385" s="74" t="s">
        <v>32</v>
      </c>
    </row>
    <row r="386" spans="1:9" s="22" customFormat="1" ht="38.25" hidden="1" x14ac:dyDescent="0.25">
      <c r="A386" s="16" t="s">
        <v>400</v>
      </c>
      <c r="B386" s="20" t="s">
        <v>302</v>
      </c>
      <c r="C386" s="69">
        <v>4</v>
      </c>
      <c r="D386" s="69">
        <v>12</v>
      </c>
      <c r="E386" s="70">
        <v>7952700</v>
      </c>
      <c r="F386" s="71" t="s">
        <v>32</v>
      </c>
      <c r="G386" s="75">
        <f>G388</f>
        <v>0</v>
      </c>
      <c r="H386" s="73"/>
      <c r="I386" s="74" t="s">
        <v>32</v>
      </c>
    </row>
    <row r="387" spans="1:9" s="22" customFormat="1" ht="25.5" hidden="1" x14ac:dyDescent="0.25">
      <c r="A387" s="13" t="s">
        <v>39</v>
      </c>
      <c r="B387" s="23" t="s">
        <v>302</v>
      </c>
      <c r="C387" s="20" t="s">
        <v>311</v>
      </c>
      <c r="D387" s="20" t="s">
        <v>399</v>
      </c>
      <c r="E387" s="70">
        <v>7952700</v>
      </c>
      <c r="F387" s="23" t="s">
        <v>40</v>
      </c>
      <c r="G387" s="24">
        <f>G388</f>
        <v>0</v>
      </c>
      <c r="H387" s="24"/>
      <c r="I387" s="24"/>
    </row>
    <row r="388" spans="1:9" s="22" customFormat="1" ht="25.5" hidden="1" x14ac:dyDescent="0.25">
      <c r="A388" s="16" t="s">
        <v>41</v>
      </c>
      <c r="B388" s="68">
        <v>650</v>
      </c>
      <c r="C388" s="20" t="s">
        <v>311</v>
      </c>
      <c r="D388" s="20" t="s">
        <v>399</v>
      </c>
      <c r="E388" s="70">
        <v>7952700</v>
      </c>
      <c r="F388" s="71">
        <v>240</v>
      </c>
      <c r="G388" s="75">
        <f>G389</f>
        <v>0</v>
      </c>
      <c r="H388" s="72"/>
      <c r="I388" s="72"/>
    </row>
    <row r="389" spans="1:9" s="22" customFormat="1" ht="25.5" hidden="1" x14ac:dyDescent="0.25">
      <c r="A389" s="17" t="s">
        <v>68</v>
      </c>
      <c r="B389" s="20" t="s">
        <v>302</v>
      </c>
      <c r="C389" s="20" t="s">
        <v>311</v>
      </c>
      <c r="D389" s="20" t="s">
        <v>399</v>
      </c>
      <c r="E389" s="70">
        <v>7952700</v>
      </c>
      <c r="F389" s="20" t="s">
        <v>59</v>
      </c>
      <c r="G389" s="21"/>
      <c r="H389" s="24"/>
      <c r="I389" s="24"/>
    </row>
    <row r="390" spans="1:9" s="22" customFormat="1" x14ac:dyDescent="0.25">
      <c r="A390" s="64" t="s">
        <v>401</v>
      </c>
      <c r="B390" s="67" t="s">
        <v>302</v>
      </c>
      <c r="C390" s="67" t="s">
        <v>388</v>
      </c>
      <c r="D390" s="67"/>
      <c r="E390" s="67"/>
      <c r="F390" s="67"/>
      <c r="G390" s="62">
        <f>SUM(G466,G391,G450)</f>
        <v>16213764.289999997</v>
      </c>
      <c r="H390" s="62"/>
      <c r="I390" s="62"/>
    </row>
    <row r="391" spans="1:9" s="22" customFormat="1" x14ac:dyDescent="0.25">
      <c r="A391" s="64" t="s">
        <v>402</v>
      </c>
      <c r="B391" s="67" t="s">
        <v>302</v>
      </c>
      <c r="C391" s="67" t="s">
        <v>388</v>
      </c>
      <c r="D391" s="67" t="s">
        <v>304</v>
      </c>
      <c r="E391" s="67"/>
      <c r="F391" s="67"/>
      <c r="G391" s="62">
        <f>G413+G430+G424</f>
        <v>387255.36</v>
      </c>
      <c r="H391" s="62"/>
      <c r="I391" s="62"/>
    </row>
    <row r="392" spans="1:9" s="22" customFormat="1" ht="38.25" hidden="1" x14ac:dyDescent="0.25">
      <c r="A392" s="16" t="s">
        <v>403</v>
      </c>
      <c r="B392" s="23" t="s">
        <v>302</v>
      </c>
      <c r="C392" s="69">
        <v>5</v>
      </c>
      <c r="D392" s="69">
        <v>1</v>
      </c>
      <c r="E392" s="70">
        <v>980000</v>
      </c>
      <c r="F392" s="71" t="s">
        <v>32</v>
      </c>
      <c r="G392" s="75">
        <f>G393+G401</f>
        <v>0</v>
      </c>
      <c r="H392" s="73"/>
      <c r="I392" s="74" t="s">
        <v>32</v>
      </c>
    </row>
    <row r="393" spans="1:9" s="22" customFormat="1" ht="102" hidden="1" x14ac:dyDescent="0.25">
      <c r="A393" s="16" t="s">
        <v>404</v>
      </c>
      <c r="B393" s="23" t="s">
        <v>302</v>
      </c>
      <c r="C393" s="69">
        <v>5</v>
      </c>
      <c r="D393" s="69">
        <v>1</v>
      </c>
      <c r="E393" s="70">
        <v>980100</v>
      </c>
      <c r="F393" s="71" t="s">
        <v>32</v>
      </c>
      <c r="G393" s="75">
        <f>G397+G394</f>
        <v>0</v>
      </c>
      <c r="H393" s="73"/>
      <c r="I393" s="74" t="s">
        <v>32</v>
      </c>
    </row>
    <row r="394" spans="1:9" s="22" customFormat="1" ht="63.75" hidden="1" x14ac:dyDescent="0.25">
      <c r="A394" s="16" t="s">
        <v>405</v>
      </c>
      <c r="B394" s="23" t="s">
        <v>302</v>
      </c>
      <c r="C394" s="23" t="s">
        <v>388</v>
      </c>
      <c r="D394" s="23" t="s">
        <v>304</v>
      </c>
      <c r="E394" s="23" t="s">
        <v>406</v>
      </c>
      <c r="F394" s="71"/>
      <c r="G394" s="75">
        <f>G395</f>
        <v>0</v>
      </c>
      <c r="H394" s="73"/>
      <c r="I394" s="74" t="s">
        <v>32</v>
      </c>
    </row>
    <row r="395" spans="1:9" s="22" customFormat="1" hidden="1" x14ac:dyDescent="0.25">
      <c r="A395" s="16" t="s">
        <v>73</v>
      </c>
      <c r="B395" s="23" t="s">
        <v>302</v>
      </c>
      <c r="C395" s="23" t="s">
        <v>388</v>
      </c>
      <c r="D395" s="23" t="s">
        <v>304</v>
      </c>
      <c r="E395" s="23" t="s">
        <v>406</v>
      </c>
      <c r="F395" s="71">
        <v>800</v>
      </c>
      <c r="G395" s="75">
        <f>G396</f>
        <v>0</v>
      </c>
      <c r="H395" s="73"/>
      <c r="I395" s="74" t="s">
        <v>32</v>
      </c>
    </row>
    <row r="396" spans="1:9" s="22" customFormat="1" ht="51" hidden="1" x14ac:dyDescent="0.25">
      <c r="A396" s="13" t="s">
        <v>407</v>
      </c>
      <c r="B396" s="23" t="s">
        <v>302</v>
      </c>
      <c r="C396" s="23" t="s">
        <v>388</v>
      </c>
      <c r="D396" s="23" t="s">
        <v>304</v>
      </c>
      <c r="E396" s="23" t="s">
        <v>406</v>
      </c>
      <c r="F396" s="23" t="s">
        <v>357</v>
      </c>
      <c r="G396" s="24"/>
      <c r="H396" s="62"/>
      <c r="I396" s="24"/>
    </row>
    <row r="397" spans="1:9" s="22" customFormat="1" ht="63.75" hidden="1" x14ac:dyDescent="0.25">
      <c r="A397" s="16" t="s">
        <v>408</v>
      </c>
      <c r="B397" s="23" t="s">
        <v>302</v>
      </c>
      <c r="C397" s="69">
        <v>5</v>
      </c>
      <c r="D397" s="69">
        <v>1</v>
      </c>
      <c r="E397" s="70">
        <v>980102</v>
      </c>
      <c r="F397" s="71" t="s">
        <v>32</v>
      </c>
      <c r="G397" s="75">
        <f>G398</f>
        <v>0</v>
      </c>
      <c r="H397" s="73"/>
      <c r="I397" s="74" t="s">
        <v>32</v>
      </c>
    </row>
    <row r="398" spans="1:9" s="22" customFormat="1" hidden="1" x14ac:dyDescent="0.25">
      <c r="A398" s="16" t="s">
        <v>169</v>
      </c>
      <c r="B398" s="23" t="s">
        <v>302</v>
      </c>
      <c r="C398" s="69">
        <v>5</v>
      </c>
      <c r="D398" s="69">
        <v>1</v>
      </c>
      <c r="E398" s="70">
        <v>980102</v>
      </c>
      <c r="F398" s="71">
        <v>400</v>
      </c>
      <c r="G398" s="75">
        <f>G399</f>
        <v>0</v>
      </c>
      <c r="H398" s="73"/>
      <c r="I398" s="74" t="s">
        <v>32</v>
      </c>
    </row>
    <row r="399" spans="1:9" s="22" customFormat="1" ht="25.5" hidden="1" x14ac:dyDescent="0.25">
      <c r="A399" s="16" t="s">
        <v>409</v>
      </c>
      <c r="B399" s="23" t="s">
        <v>302</v>
      </c>
      <c r="C399" s="69">
        <v>5</v>
      </c>
      <c r="D399" s="69">
        <v>1</v>
      </c>
      <c r="E399" s="70">
        <v>980102</v>
      </c>
      <c r="F399" s="71">
        <v>440</v>
      </c>
      <c r="G399" s="75">
        <f>G400</f>
        <v>0</v>
      </c>
      <c r="H399" s="73"/>
      <c r="I399" s="74" t="s">
        <v>32</v>
      </c>
    </row>
    <row r="400" spans="1:9" s="22" customFormat="1" ht="25.5" hidden="1" x14ac:dyDescent="0.25">
      <c r="A400" s="13" t="s">
        <v>410</v>
      </c>
      <c r="B400" s="23" t="s">
        <v>302</v>
      </c>
      <c r="C400" s="69">
        <v>5</v>
      </c>
      <c r="D400" s="69">
        <v>1</v>
      </c>
      <c r="E400" s="70">
        <v>980102</v>
      </c>
      <c r="F400" s="23" t="s">
        <v>411</v>
      </c>
      <c r="G400" s="24"/>
      <c r="H400" s="62"/>
      <c r="I400" s="24"/>
    </row>
    <row r="401" spans="1:9" s="22" customFormat="1" ht="63.75" hidden="1" x14ac:dyDescent="0.25">
      <c r="A401" s="16" t="s">
        <v>412</v>
      </c>
      <c r="B401" s="23" t="s">
        <v>302</v>
      </c>
      <c r="C401" s="69">
        <v>5</v>
      </c>
      <c r="D401" s="69">
        <v>1</v>
      </c>
      <c r="E401" s="70">
        <v>980200</v>
      </c>
      <c r="F401" s="71" t="s">
        <v>32</v>
      </c>
      <c r="G401" s="75">
        <f>G402+G405+G409</f>
        <v>0</v>
      </c>
      <c r="H401" s="73"/>
      <c r="I401" s="74" t="s">
        <v>32</v>
      </c>
    </row>
    <row r="402" spans="1:9" s="22" customFormat="1" ht="38.25" hidden="1" x14ac:dyDescent="0.25">
      <c r="A402" s="16" t="s">
        <v>413</v>
      </c>
      <c r="B402" s="23" t="s">
        <v>302</v>
      </c>
      <c r="C402" s="23" t="s">
        <v>388</v>
      </c>
      <c r="D402" s="23" t="s">
        <v>304</v>
      </c>
      <c r="E402" s="23" t="s">
        <v>414</v>
      </c>
      <c r="F402" s="71"/>
      <c r="G402" s="75">
        <f>G403</f>
        <v>0</v>
      </c>
      <c r="H402" s="73"/>
      <c r="I402" s="74" t="s">
        <v>32</v>
      </c>
    </row>
    <row r="403" spans="1:9" s="22" customFormat="1" hidden="1" x14ac:dyDescent="0.25">
      <c r="A403" s="16" t="s">
        <v>73</v>
      </c>
      <c r="B403" s="23" t="s">
        <v>302</v>
      </c>
      <c r="C403" s="23" t="s">
        <v>388</v>
      </c>
      <c r="D403" s="23" t="s">
        <v>304</v>
      </c>
      <c r="E403" s="23" t="s">
        <v>414</v>
      </c>
      <c r="F403" s="71">
        <v>800</v>
      </c>
      <c r="G403" s="75">
        <f>G404</f>
        <v>0</v>
      </c>
      <c r="H403" s="73"/>
      <c r="I403" s="74" t="s">
        <v>32</v>
      </c>
    </row>
    <row r="404" spans="1:9" s="22" customFormat="1" ht="51" hidden="1" x14ac:dyDescent="0.25">
      <c r="A404" s="13" t="s">
        <v>407</v>
      </c>
      <c r="B404" s="23" t="s">
        <v>302</v>
      </c>
      <c r="C404" s="23" t="s">
        <v>388</v>
      </c>
      <c r="D404" s="23" t="s">
        <v>304</v>
      </c>
      <c r="E404" s="23" t="s">
        <v>414</v>
      </c>
      <c r="F404" s="23" t="s">
        <v>357</v>
      </c>
      <c r="G404" s="24"/>
      <c r="H404" s="62"/>
      <c r="I404" s="24"/>
    </row>
    <row r="405" spans="1:9" s="22" customFormat="1" ht="38.25" hidden="1" x14ac:dyDescent="0.25">
      <c r="A405" s="16" t="s">
        <v>415</v>
      </c>
      <c r="B405" s="23" t="s">
        <v>302</v>
      </c>
      <c r="C405" s="23" t="s">
        <v>388</v>
      </c>
      <c r="D405" s="23" t="s">
        <v>304</v>
      </c>
      <c r="E405" s="23" t="s">
        <v>416</v>
      </c>
      <c r="F405" s="71"/>
      <c r="G405" s="75">
        <f>G406</f>
        <v>0</v>
      </c>
      <c r="H405" s="73"/>
      <c r="I405" s="74" t="s">
        <v>32</v>
      </c>
    </row>
    <row r="406" spans="1:9" s="22" customFormat="1" hidden="1" x14ac:dyDescent="0.25">
      <c r="A406" s="16" t="s">
        <v>169</v>
      </c>
      <c r="B406" s="23" t="s">
        <v>302</v>
      </c>
      <c r="C406" s="23" t="s">
        <v>388</v>
      </c>
      <c r="D406" s="23" t="s">
        <v>304</v>
      </c>
      <c r="E406" s="23" t="s">
        <v>416</v>
      </c>
      <c r="F406" s="71">
        <v>400</v>
      </c>
      <c r="G406" s="75">
        <f>G407</f>
        <v>0</v>
      </c>
      <c r="H406" s="73"/>
      <c r="I406" s="74" t="s">
        <v>32</v>
      </c>
    </row>
    <row r="407" spans="1:9" s="22" customFormat="1" ht="25.5" hidden="1" x14ac:dyDescent="0.25">
      <c r="A407" s="16" t="s">
        <v>409</v>
      </c>
      <c r="B407" s="23" t="s">
        <v>302</v>
      </c>
      <c r="C407" s="23" t="s">
        <v>388</v>
      </c>
      <c r="D407" s="23" t="s">
        <v>304</v>
      </c>
      <c r="E407" s="23" t="s">
        <v>416</v>
      </c>
      <c r="F407" s="71">
        <v>440</v>
      </c>
      <c r="G407" s="75">
        <f>G408</f>
        <v>0</v>
      </c>
      <c r="H407" s="73"/>
      <c r="I407" s="74" t="s">
        <v>32</v>
      </c>
    </row>
    <row r="408" spans="1:9" s="22" customFormat="1" ht="25.5" hidden="1" x14ac:dyDescent="0.25">
      <c r="A408" s="13" t="s">
        <v>410</v>
      </c>
      <c r="B408" s="23" t="s">
        <v>302</v>
      </c>
      <c r="C408" s="23" t="s">
        <v>388</v>
      </c>
      <c r="D408" s="23" t="s">
        <v>304</v>
      </c>
      <c r="E408" s="23" t="s">
        <v>416</v>
      </c>
      <c r="F408" s="23" t="s">
        <v>411</v>
      </c>
      <c r="G408" s="24"/>
      <c r="H408" s="62"/>
      <c r="I408" s="24"/>
    </row>
    <row r="409" spans="1:9" s="22" customFormat="1" ht="38.25" hidden="1" x14ac:dyDescent="0.25">
      <c r="A409" s="16" t="s">
        <v>417</v>
      </c>
      <c r="B409" s="23" t="s">
        <v>302</v>
      </c>
      <c r="C409" s="23" t="s">
        <v>388</v>
      </c>
      <c r="D409" s="23" t="s">
        <v>304</v>
      </c>
      <c r="E409" s="23" t="s">
        <v>418</v>
      </c>
      <c r="F409" s="71"/>
      <c r="G409" s="75">
        <f>G410</f>
        <v>0</v>
      </c>
      <c r="H409" s="73"/>
      <c r="I409" s="74" t="s">
        <v>32</v>
      </c>
    </row>
    <row r="410" spans="1:9" s="22" customFormat="1" hidden="1" x14ac:dyDescent="0.25">
      <c r="A410" s="16" t="s">
        <v>169</v>
      </c>
      <c r="B410" s="23" t="s">
        <v>302</v>
      </c>
      <c r="C410" s="23" t="s">
        <v>388</v>
      </c>
      <c r="D410" s="23" t="s">
        <v>304</v>
      </c>
      <c r="E410" s="23" t="s">
        <v>418</v>
      </c>
      <c r="F410" s="71">
        <v>400</v>
      </c>
      <c r="G410" s="75">
        <f>G411</f>
        <v>0</v>
      </c>
      <c r="H410" s="73"/>
      <c r="I410" s="74" t="s">
        <v>32</v>
      </c>
    </row>
    <row r="411" spans="1:9" s="22" customFormat="1" ht="25.5" hidden="1" x14ac:dyDescent="0.25">
      <c r="A411" s="16" t="s">
        <v>409</v>
      </c>
      <c r="B411" s="23" t="s">
        <v>302</v>
      </c>
      <c r="C411" s="23" t="s">
        <v>388</v>
      </c>
      <c r="D411" s="23" t="s">
        <v>304</v>
      </c>
      <c r="E411" s="23" t="s">
        <v>418</v>
      </c>
      <c r="F411" s="71">
        <v>440</v>
      </c>
      <c r="G411" s="75">
        <f>G412</f>
        <v>0</v>
      </c>
      <c r="H411" s="73"/>
      <c r="I411" s="74" t="s">
        <v>32</v>
      </c>
    </row>
    <row r="412" spans="1:9" s="22" customFormat="1" ht="25.5" hidden="1" x14ac:dyDescent="0.25">
      <c r="A412" s="13" t="s">
        <v>410</v>
      </c>
      <c r="B412" s="23" t="s">
        <v>302</v>
      </c>
      <c r="C412" s="23" t="s">
        <v>388</v>
      </c>
      <c r="D412" s="23" t="s">
        <v>304</v>
      </c>
      <c r="E412" s="23" t="s">
        <v>418</v>
      </c>
      <c r="F412" s="23" t="s">
        <v>411</v>
      </c>
      <c r="G412" s="24"/>
      <c r="H412" s="62"/>
      <c r="I412" s="24"/>
    </row>
    <row r="413" spans="1:9" s="22" customFormat="1" ht="38.25" x14ac:dyDescent="0.25">
      <c r="A413" s="17" t="s">
        <v>60</v>
      </c>
      <c r="B413" s="23" t="s">
        <v>302</v>
      </c>
      <c r="C413" s="23" t="s">
        <v>388</v>
      </c>
      <c r="D413" s="23" t="s">
        <v>304</v>
      </c>
      <c r="E413" s="23" t="s">
        <v>61</v>
      </c>
      <c r="F413" s="23"/>
      <c r="G413" s="24">
        <f>G415+G422</f>
        <v>387255.36</v>
      </c>
      <c r="H413" s="62"/>
      <c r="I413" s="24"/>
    </row>
    <row r="414" spans="1:9" s="22" customFormat="1" ht="25.5" x14ac:dyDescent="0.25">
      <c r="A414" s="13" t="s">
        <v>62</v>
      </c>
      <c r="B414" s="23" t="s">
        <v>302</v>
      </c>
      <c r="C414" s="23" t="s">
        <v>388</v>
      </c>
      <c r="D414" s="23" t="s">
        <v>304</v>
      </c>
      <c r="E414" s="23" t="s">
        <v>63</v>
      </c>
      <c r="F414" s="23"/>
      <c r="G414" s="24">
        <f>G415</f>
        <v>387255.36</v>
      </c>
      <c r="H414" s="62"/>
      <c r="I414" s="24"/>
    </row>
    <row r="415" spans="1:9" s="22" customFormat="1" x14ac:dyDescent="0.25">
      <c r="A415" s="13" t="s">
        <v>33</v>
      </c>
      <c r="B415" s="23" t="s">
        <v>302</v>
      </c>
      <c r="C415" s="23" t="s">
        <v>388</v>
      </c>
      <c r="D415" s="23" t="s">
        <v>304</v>
      </c>
      <c r="E415" s="23" t="s">
        <v>67</v>
      </c>
      <c r="F415" s="23"/>
      <c r="G415" s="24">
        <f>G416+G419</f>
        <v>387255.36</v>
      </c>
      <c r="H415" s="62"/>
      <c r="I415" s="24"/>
    </row>
    <row r="416" spans="1:9" s="22" customFormat="1" ht="25.5" x14ac:dyDescent="0.25">
      <c r="A416" s="13" t="s">
        <v>39</v>
      </c>
      <c r="B416" s="23" t="s">
        <v>302</v>
      </c>
      <c r="C416" s="23" t="s">
        <v>388</v>
      </c>
      <c r="D416" s="23" t="s">
        <v>304</v>
      </c>
      <c r="E416" s="23" t="s">
        <v>67</v>
      </c>
      <c r="F416" s="23" t="s">
        <v>40</v>
      </c>
      <c r="G416" s="24">
        <f>G417</f>
        <v>387255.36</v>
      </c>
      <c r="H416" s="24"/>
      <c r="I416" s="24"/>
    </row>
    <row r="417" spans="1:9" s="22" customFormat="1" ht="25.5" x14ac:dyDescent="0.25">
      <c r="A417" s="16" t="s">
        <v>41</v>
      </c>
      <c r="B417" s="68">
        <v>650</v>
      </c>
      <c r="C417" s="23" t="s">
        <v>388</v>
      </c>
      <c r="D417" s="23" t="s">
        <v>304</v>
      </c>
      <c r="E417" s="23" t="s">
        <v>67</v>
      </c>
      <c r="F417" s="71">
        <v>240</v>
      </c>
      <c r="G417" s="75">
        <f>383853.16+3402.2</f>
        <v>387255.36</v>
      </c>
      <c r="H417" s="72"/>
      <c r="I417" s="72"/>
    </row>
    <row r="418" spans="1:9" s="22" customFormat="1" ht="25.5" hidden="1" x14ac:dyDescent="0.25">
      <c r="A418" s="17" t="s">
        <v>68</v>
      </c>
      <c r="B418" s="23" t="s">
        <v>302</v>
      </c>
      <c r="C418" s="23" t="s">
        <v>388</v>
      </c>
      <c r="D418" s="23" t="s">
        <v>304</v>
      </c>
      <c r="E418" s="23" t="s">
        <v>67</v>
      </c>
      <c r="F418" s="23" t="s">
        <v>59</v>
      </c>
      <c r="G418" s="24">
        <v>100000</v>
      </c>
      <c r="H418" s="62"/>
      <c r="I418" s="24"/>
    </row>
    <row r="419" spans="1:9" s="22" customFormat="1" hidden="1" x14ac:dyDescent="0.25">
      <c r="A419" s="16" t="s">
        <v>73</v>
      </c>
      <c r="B419" s="68">
        <v>650</v>
      </c>
      <c r="C419" s="23" t="s">
        <v>388</v>
      </c>
      <c r="D419" s="23" t="s">
        <v>304</v>
      </c>
      <c r="E419" s="23" t="s">
        <v>67</v>
      </c>
      <c r="F419" s="23" t="s">
        <v>125</v>
      </c>
      <c r="G419" s="24">
        <f>G420</f>
        <v>0</v>
      </c>
      <c r="H419" s="24"/>
      <c r="I419" s="24"/>
    </row>
    <row r="420" spans="1:9" s="22" customFormat="1" ht="51" hidden="1" x14ac:dyDescent="0.25">
      <c r="A420" s="13" t="s">
        <v>74</v>
      </c>
      <c r="B420" s="23" t="s">
        <v>302</v>
      </c>
      <c r="C420" s="23" t="s">
        <v>388</v>
      </c>
      <c r="D420" s="23" t="s">
        <v>304</v>
      </c>
      <c r="E420" s="23" t="s">
        <v>67</v>
      </c>
      <c r="F420" s="23" t="s">
        <v>357</v>
      </c>
      <c r="G420" s="24"/>
      <c r="H420" s="24"/>
      <c r="I420" s="24"/>
    </row>
    <row r="421" spans="1:9" s="22" customFormat="1" ht="51" hidden="1" x14ac:dyDescent="0.25">
      <c r="A421" s="13" t="s">
        <v>419</v>
      </c>
      <c r="B421" s="23" t="s">
        <v>302</v>
      </c>
      <c r="C421" s="23" t="s">
        <v>388</v>
      </c>
      <c r="D421" s="23" t="s">
        <v>304</v>
      </c>
      <c r="E421" s="23" t="s">
        <v>420</v>
      </c>
      <c r="F421" s="23"/>
      <c r="G421" s="24">
        <f>G422</f>
        <v>0</v>
      </c>
      <c r="H421" s="62"/>
      <c r="I421" s="24"/>
    </row>
    <row r="422" spans="1:9" s="22" customFormat="1" hidden="1" x14ac:dyDescent="0.25">
      <c r="A422" s="13" t="s">
        <v>71</v>
      </c>
      <c r="B422" s="23" t="s">
        <v>302</v>
      </c>
      <c r="C422" s="23" t="s">
        <v>388</v>
      </c>
      <c r="D422" s="23" t="s">
        <v>304</v>
      </c>
      <c r="E422" s="23" t="s">
        <v>420</v>
      </c>
      <c r="F422" s="23" t="s">
        <v>125</v>
      </c>
      <c r="G422" s="24">
        <f>G423</f>
        <v>0</v>
      </c>
      <c r="H422" s="24"/>
      <c r="I422" s="24"/>
    </row>
    <row r="423" spans="1:9" s="22" customFormat="1" ht="38.25" hidden="1" x14ac:dyDescent="0.25">
      <c r="A423" s="16" t="s">
        <v>421</v>
      </c>
      <c r="B423" s="68">
        <v>650</v>
      </c>
      <c r="C423" s="23" t="s">
        <v>388</v>
      </c>
      <c r="D423" s="23" t="s">
        <v>304</v>
      </c>
      <c r="E423" s="23" t="s">
        <v>420</v>
      </c>
      <c r="F423" s="71">
        <v>810</v>
      </c>
      <c r="G423" s="75"/>
      <c r="H423" s="72"/>
      <c r="I423" s="72"/>
    </row>
    <row r="424" spans="1:9" s="22" customFormat="1" ht="38.25" hidden="1" x14ac:dyDescent="0.25">
      <c r="A424" s="17" t="s">
        <v>148</v>
      </c>
      <c r="B424" s="20" t="s">
        <v>302</v>
      </c>
      <c r="C424" s="23" t="s">
        <v>388</v>
      </c>
      <c r="D424" s="23" t="s">
        <v>304</v>
      </c>
      <c r="E424" s="23" t="s">
        <v>149</v>
      </c>
      <c r="F424" s="23"/>
      <c r="G424" s="24">
        <f>G426</f>
        <v>0</v>
      </c>
      <c r="H424" s="24"/>
      <c r="I424" s="24"/>
    </row>
    <row r="425" spans="1:9" s="22" customFormat="1" ht="25.5" hidden="1" x14ac:dyDescent="0.25">
      <c r="A425" s="13" t="s">
        <v>150</v>
      </c>
      <c r="B425" s="23" t="s">
        <v>302</v>
      </c>
      <c r="C425" s="23" t="s">
        <v>388</v>
      </c>
      <c r="D425" s="23" t="s">
        <v>304</v>
      </c>
      <c r="E425" s="23" t="s">
        <v>151</v>
      </c>
      <c r="F425" s="23"/>
      <c r="G425" s="24">
        <f>G426</f>
        <v>0</v>
      </c>
      <c r="H425" s="24"/>
      <c r="I425" s="24"/>
    </row>
    <row r="426" spans="1:9" s="22" customFormat="1" hidden="1" x14ac:dyDescent="0.25">
      <c r="A426" s="13" t="s">
        <v>33</v>
      </c>
      <c r="B426" s="23" t="s">
        <v>302</v>
      </c>
      <c r="C426" s="23" t="s">
        <v>388</v>
      </c>
      <c r="D426" s="23" t="s">
        <v>304</v>
      </c>
      <c r="E426" s="23" t="s">
        <v>158</v>
      </c>
      <c r="F426" s="23"/>
      <c r="G426" s="24">
        <f>G427+G448</f>
        <v>0</v>
      </c>
      <c r="H426" s="24"/>
      <c r="I426" s="24"/>
    </row>
    <row r="427" spans="1:9" s="22" customFormat="1" ht="25.5" hidden="1" x14ac:dyDescent="0.25">
      <c r="A427" s="13" t="s">
        <v>39</v>
      </c>
      <c r="B427" s="23" t="s">
        <v>302</v>
      </c>
      <c r="C427" s="23" t="s">
        <v>388</v>
      </c>
      <c r="D427" s="23" t="s">
        <v>304</v>
      </c>
      <c r="E427" s="23" t="s">
        <v>158</v>
      </c>
      <c r="F427" s="23" t="s">
        <v>40</v>
      </c>
      <c r="G427" s="24">
        <f>G428</f>
        <v>0</v>
      </c>
      <c r="H427" s="24"/>
      <c r="I427" s="24"/>
    </row>
    <row r="428" spans="1:9" s="22" customFormat="1" ht="25.5" hidden="1" x14ac:dyDescent="0.25">
      <c r="A428" s="16" t="s">
        <v>41</v>
      </c>
      <c r="B428" s="68">
        <v>650</v>
      </c>
      <c r="C428" s="23" t="s">
        <v>388</v>
      </c>
      <c r="D428" s="23" t="s">
        <v>304</v>
      </c>
      <c r="E428" s="23" t="s">
        <v>158</v>
      </c>
      <c r="F428" s="71">
        <v>240</v>
      </c>
      <c r="G428" s="75"/>
      <c r="H428" s="72"/>
      <c r="I428" s="72"/>
    </row>
    <row r="429" spans="1:9" s="22" customFormat="1" ht="25.5" hidden="1" x14ac:dyDescent="0.25">
      <c r="A429" s="17" t="s">
        <v>68</v>
      </c>
      <c r="B429" s="23" t="s">
        <v>302</v>
      </c>
      <c r="C429" s="23" t="s">
        <v>388</v>
      </c>
      <c r="D429" s="23" t="s">
        <v>304</v>
      </c>
      <c r="E429" s="23" t="s">
        <v>93</v>
      </c>
      <c r="F429" s="23" t="s">
        <v>59</v>
      </c>
      <c r="G429" s="24">
        <v>350000</v>
      </c>
      <c r="H429" s="62"/>
      <c r="I429" s="24"/>
    </row>
    <row r="430" spans="1:9" s="22" customFormat="1" ht="38.25" hidden="1" x14ac:dyDescent="0.25">
      <c r="A430" s="16" t="s">
        <v>164</v>
      </c>
      <c r="B430" s="23" t="s">
        <v>302</v>
      </c>
      <c r="C430" s="23" t="s">
        <v>388</v>
      </c>
      <c r="D430" s="23" t="s">
        <v>304</v>
      </c>
      <c r="E430" s="23" t="s">
        <v>165</v>
      </c>
      <c r="F430" s="71"/>
      <c r="G430" s="75">
        <f>G431</f>
        <v>0</v>
      </c>
      <c r="H430" s="73"/>
      <c r="I430" s="74" t="s">
        <v>32</v>
      </c>
    </row>
    <row r="431" spans="1:9" s="22" customFormat="1" ht="25.5" hidden="1" x14ac:dyDescent="0.25">
      <c r="A431" s="16" t="s">
        <v>422</v>
      </c>
      <c r="B431" s="23" t="s">
        <v>302</v>
      </c>
      <c r="C431" s="23" t="s">
        <v>388</v>
      </c>
      <c r="D431" s="23" t="s">
        <v>304</v>
      </c>
      <c r="E431" s="23" t="s">
        <v>173</v>
      </c>
      <c r="F431" s="71"/>
      <c r="G431" s="75">
        <f>G432+G436+G440+G443</f>
        <v>0</v>
      </c>
      <c r="H431" s="73"/>
      <c r="I431" s="74" t="s">
        <v>32</v>
      </c>
    </row>
    <row r="432" spans="1:9" s="22" customFormat="1" ht="63.75" hidden="1" x14ac:dyDescent="0.25">
      <c r="A432" s="16" t="s">
        <v>166</v>
      </c>
      <c r="B432" s="23" t="s">
        <v>302</v>
      </c>
      <c r="C432" s="23" t="s">
        <v>388</v>
      </c>
      <c r="D432" s="23" t="s">
        <v>304</v>
      </c>
      <c r="E432" s="23" t="s">
        <v>167</v>
      </c>
      <c r="F432" s="71"/>
      <c r="G432" s="75">
        <f>G433</f>
        <v>0</v>
      </c>
      <c r="H432" s="73"/>
      <c r="I432" s="74" t="s">
        <v>32</v>
      </c>
    </row>
    <row r="433" spans="1:9" s="22" customFormat="1" ht="38.25" hidden="1" x14ac:dyDescent="0.25">
      <c r="A433" s="16" t="s">
        <v>168</v>
      </c>
      <c r="B433" s="23" t="s">
        <v>302</v>
      </c>
      <c r="C433" s="23" t="s">
        <v>388</v>
      </c>
      <c r="D433" s="23" t="s">
        <v>304</v>
      </c>
      <c r="E433" s="23" t="s">
        <v>167</v>
      </c>
      <c r="F433" s="71">
        <v>400</v>
      </c>
      <c r="G433" s="75">
        <f>G434</f>
        <v>0</v>
      </c>
      <c r="H433" s="73"/>
      <c r="I433" s="74" t="s">
        <v>32</v>
      </c>
    </row>
    <row r="434" spans="1:9" s="22" customFormat="1" hidden="1" x14ac:dyDescent="0.25">
      <c r="A434" s="16" t="s">
        <v>169</v>
      </c>
      <c r="B434" s="23" t="s">
        <v>302</v>
      </c>
      <c r="C434" s="23" t="s">
        <v>388</v>
      </c>
      <c r="D434" s="23" t="s">
        <v>304</v>
      </c>
      <c r="E434" s="23" t="s">
        <v>167</v>
      </c>
      <c r="F434" s="71">
        <v>410</v>
      </c>
      <c r="G434" s="75">
        <f>G435</f>
        <v>0</v>
      </c>
      <c r="H434" s="73"/>
      <c r="I434" s="74" t="s">
        <v>32</v>
      </c>
    </row>
    <row r="435" spans="1:9" s="22" customFormat="1" ht="38.25" hidden="1" x14ac:dyDescent="0.25">
      <c r="A435" s="13" t="s">
        <v>170</v>
      </c>
      <c r="B435" s="23" t="s">
        <v>302</v>
      </c>
      <c r="C435" s="23" t="s">
        <v>388</v>
      </c>
      <c r="D435" s="23" t="s">
        <v>304</v>
      </c>
      <c r="E435" s="23" t="s">
        <v>167</v>
      </c>
      <c r="F435" s="23" t="s">
        <v>171</v>
      </c>
      <c r="G435" s="24"/>
      <c r="H435" s="62"/>
      <c r="I435" s="24"/>
    </row>
    <row r="436" spans="1:9" s="22" customFormat="1" ht="38.25" hidden="1" x14ac:dyDescent="0.25">
      <c r="A436" s="16" t="s">
        <v>423</v>
      </c>
      <c r="B436" s="23" t="s">
        <v>302</v>
      </c>
      <c r="C436" s="23" t="s">
        <v>388</v>
      </c>
      <c r="D436" s="23" t="s">
        <v>304</v>
      </c>
      <c r="E436" s="23" t="s">
        <v>172</v>
      </c>
      <c r="F436" s="71"/>
      <c r="G436" s="75">
        <f>G437</f>
        <v>0</v>
      </c>
      <c r="H436" s="73"/>
      <c r="I436" s="74" t="s">
        <v>32</v>
      </c>
    </row>
    <row r="437" spans="1:9" s="22" customFormat="1" ht="38.25" hidden="1" x14ac:dyDescent="0.25">
      <c r="A437" s="16" t="s">
        <v>168</v>
      </c>
      <c r="B437" s="23" t="s">
        <v>302</v>
      </c>
      <c r="C437" s="23" t="s">
        <v>388</v>
      </c>
      <c r="D437" s="23" t="s">
        <v>304</v>
      </c>
      <c r="E437" s="23" t="s">
        <v>172</v>
      </c>
      <c r="F437" s="71">
        <v>400</v>
      </c>
      <c r="G437" s="75">
        <f>G438</f>
        <v>0</v>
      </c>
      <c r="H437" s="73"/>
      <c r="I437" s="74" t="s">
        <v>32</v>
      </c>
    </row>
    <row r="438" spans="1:9" s="22" customFormat="1" hidden="1" x14ac:dyDescent="0.25">
      <c r="A438" s="16" t="s">
        <v>169</v>
      </c>
      <c r="B438" s="23" t="s">
        <v>302</v>
      </c>
      <c r="C438" s="23" t="s">
        <v>388</v>
      </c>
      <c r="D438" s="23" t="s">
        <v>304</v>
      </c>
      <c r="E438" s="23" t="s">
        <v>172</v>
      </c>
      <c r="F438" s="71">
        <v>410</v>
      </c>
      <c r="G438" s="75">
        <f>G439</f>
        <v>0</v>
      </c>
      <c r="H438" s="73"/>
      <c r="I438" s="74" t="s">
        <v>32</v>
      </c>
    </row>
    <row r="439" spans="1:9" s="22" customFormat="1" ht="38.25" hidden="1" x14ac:dyDescent="0.25">
      <c r="A439" s="13" t="s">
        <v>170</v>
      </c>
      <c r="B439" s="23" t="s">
        <v>302</v>
      </c>
      <c r="C439" s="23" t="s">
        <v>388</v>
      </c>
      <c r="D439" s="23" t="s">
        <v>304</v>
      </c>
      <c r="E439" s="23" t="s">
        <v>172</v>
      </c>
      <c r="F439" s="23" t="s">
        <v>171</v>
      </c>
      <c r="G439" s="24"/>
      <c r="H439" s="62"/>
      <c r="I439" s="24"/>
    </row>
    <row r="440" spans="1:9" s="22" customFormat="1" ht="114.75" hidden="1" x14ac:dyDescent="0.25">
      <c r="A440" s="16" t="s">
        <v>174</v>
      </c>
      <c r="B440" s="23" t="s">
        <v>302</v>
      </c>
      <c r="C440" s="23" t="s">
        <v>388</v>
      </c>
      <c r="D440" s="23" t="s">
        <v>304</v>
      </c>
      <c r="E440" s="23" t="s">
        <v>176</v>
      </c>
      <c r="F440" s="71"/>
      <c r="G440" s="75">
        <f>G441</f>
        <v>0</v>
      </c>
      <c r="H440" s="73"/>
      <c r="I440" s="74" t="s">
        <v>32</v>
      </c>
    </row>
    <row r="441" spans="1:9" s="22" customFormat="1" ht="25.5" hidden="1" x14ac:dyDescent="0.25">
      <c r="A441" s="13" t="s">
        <v>39</v>
      </c>
      <c r="B441" s="23" t="s">
        <v>302</v>
      </c>
      <c r="C441" s="23" t="s">
        <v>388</v>
      </c>
      <c r="D441" s="23" t="s">
        <v>304</v>
      </c>
      <c r="E441" s="23" t="s">
        <v>176</v>
      </c>
      <c r="F441" s="71">
        <v>200</v>
      </c>
      <c r="G441" s="75">
        <f>G442</f>
        <v>0</v>
      </c>
      <c r="H441" s="73"/>
      <c r="I441" s="74" t="s">
        <v>32</v>
      </c>
    </row>
    <row r="442" spans="1:9" s="22" customFormat="1" ht="25.5" hidden="1" x14ac:dyDescent="0.25">
      <c r="A442" s="16" t="s">
        <v>41</v>
      </c>
      <c r="B442" s="23" t="s">
        <v>302</v>
      </c>
      <c r="C442" s="23" t="s">
        <v>388</v>
      </c>
      <c r="D442" s="23" t="s">
        <v>304</v>
      </c>
      <c r="E442" s="23" t="s">
        <v>176</v>
      </c>
      <c r="F442" s="71">
        <v>240</v>
      </c>
      <c r="G442" s="75"/>
      <c r="H442" s="73"/>
      <c r="I442" s="74" t="s">
        <v>32</v>
      </c>
    </row>
    <row r="443" spans="1:9" s="22" customFormat="1" ht="114.75" hidden="1" x14ac:dyDescent="0.25">
      <c r="A443" s="16" t="s">
        <v>174</v>
      </c>
      <c r="B443" s="23" t="s">
        <v>302</v>
      </c>
      <c r="C443" s="23" t="s">
        <v>388</v>
      </c>
      <c r="D443" s="23" t="s">
        <v>304</v>
      </c>
      <c r="E443" s="23" t="s">
        <v>175</v>
      </c>
      <c r="F443" s="71"/>
      <c r="G443" s="75">
        <f>G444</f>
        <v>0</v>
      </c>
      <c r="H443" s="73"/>
      <c r="I443" s="74" t="s">
        <v>32</v>
      </c>
    </row>
    <row r="444" spans="1:9" s="22" customFormat="1" ht="38.25" hidden="1" x14ac:dyDescent="0.25">
      <c r="A444" s="16" t="s">
        <v>168</v>
      </c>
      <c r="B444" s="23" t="s">
        <v>302</v>
      </c>
      <c r="C444" s="23" t="s">
        <v>388</v>
      </c>
      <c r="D444" s="23" t="s">
        <v>304</v>
      </c>
      <c r="E444" s="23" t="s">
        <v>175</v>
      </c>
      <c r="F444" s="71">
        <v>400</v>
      </c>
      <c r="G444" s="75">
        <f>G445</f>
        <v>0</v>
      </c>
      <c r="H444" s="73"/>
      <c r="I444" s="74" t="s">
        <v>32</v>
      </c>
    </row>
    <row r="445" spans="1:9" s="22" customFormat="1" hidden="1" x14ac:dyDescent="0.25">
      <c r="A445" s="16" t="s">
        <v>169</v>
      </c>
      <c r="B445" s="23" t="s">
        <v>302</v>
      </c>
      <c r="C445" s="23" t="s">
        <v>388</v>
      </c>
      <c r="D445" s="23" t="s">
        <v>304</v>
      </c>
      <c r="E445" s="23" t="s">
        <v>175</v>
      </c>
      <c r="F445" s="71">
        <v>410</v>
      </c>
      <c r="G445" s="75">
        <f>G446</f>
        <v>0</v>
      </c>
      <c r="H445" s="73"/>
      <c r="I445" s="74" t="s">
        <v>32</v>
      </c>
    </row>
    <row r="446" spans="1:9" s="22" customFormat="1" ht="38.25" hidden="1" x14ac:dyDescent="0.25">
      <c r="A446" s="13" t="s">
        <v>170</v>
      </c>
      <c r="B446" s="23" t="s">
        <v>302</v>
      </c>
      <c r="C446" s="23" t="s">
        <v>388</v>
      </c>
      <c r="D446" s="23" t="s">
        <v>304</v>
      </c>
      <c r="E446" s="23" t="s">
        <v>175</v>
      </c>
      <c r="F446" s="23" t="s">
        <v>171</v>
      </c>
      <c r="G446" s="24"/>
      <c r="H446" s="62"/>
      <c r="I446" s="24"/>
    </row>
    <row r="447" spans="1:9" s="22" customFormat="1" hidden="1" x14ac:dyDescent="0.25">
      <c r="A447" s="13"/>
      <c r="B447" s="23"/>
      <c r="C447" s="23"/>
      <c r="D447" s="23"/>
      <c r="E447" s="23"/>
      <c r="F447" s="23"/>
      <c r="G447" s="24"/>
      <c r="H447" s="62"/>
      <c r="I447" s="24"/>
    </row>
    <row r="448" spans="1:9" s="22" customFormat="1" ht="51" hidden="1" x14ac:dyDescent="0.25">
      <c r="A448" s="16" t="s">
        <v>79</v>
      </c>
      <c r="B448" s="23" t="s">
        <v>302</v>
      </c>
      <c r="C448" s="23" t="s">
        <v>388</v>
      </c>
      <c r="D448" s="23" t="s">
        <v>304</v>
      </c>
      <c r="E448" s="23" t="s">
        <v>93</v>
      </c>
      <c r="F448" s="23" t="s">
        <v>42</v>
      </c>
      <c r="G448" s="24">
        <f>G449</f>
        <v>0</v>
      </c>
      <c r="H448" s="24"/>
      <c r="I448" s="24"/>
    </row>
    <row r="449" spans="1:9" s="22" customFormat="1" hidden="1" x14ac:dyDescent="0.25">
      <c r="A449" s="16" t="s">
        <v>94</v>
      </c>
      <c r="B449" s="68">
        <v>650</v>
      </c>
      <c r="C449" s="23" t="s">
        <v>388</v>
      </c>
      <c r="D449" s="23" t="s">
        <v>304</v>
      </c>
      <c r="E449" s="23" t="s">
        <v>93</v>
      </c>
      <c r="F449" s="71">
        <v>630</v>
      </c>
      <c r="G449" s="75"/>
      <c r="H449" s="72"/>
      <c r="I449" s="72"/>
    </row>
    <row r="450" spans="1:9" s="22" customFormat="1" x14ac:dyDescent="0.25">
      <c r="A450" s="64" t="s">
        <v>424</v>
      </c>
      <c r="B450" s="67" t="s">
        <v>302</v>
      </c>
      <c r="C450" s="67" t="s">
        <v>388</v>
      </c>
      <c r="D450" s="67" t="s">
        <v>306</v>
      </c>
      <c r="E450" s="67"/>
      <c r="F450" s="67"/>
      <c r="G450" s="62">
        <f>G457+G451</f>
        <v>1594.35</v>
      </c>
      <c r="H450" s="62"/>
      <c r="I450" s="62"/>
    </row>
    <row r="451" spans="1:9" s="22" customFormat="1" ht="38.25" x14ac:dyDescent="0.25">
      <c r="A451" s="17" t="s">
        <v>60</v>
      </c>
      <c r="B451" s="23" t="s">
        <v>302</v>
      </c>
      <c r="C451" s="23" t="s">
        <v>388</v>
      </c>
      <c r="D451" s="23" t="s">
        <v>306</v>
      </c>
      <c r="E451" s="23" t="s">
        <v>61</v>
      </c>
      <c r="F451" s="23"/>
      <c r="G451" s="24">
        <f>G452</f>
        <v>1594.35</v>
      </c>
      <c r="H451" s="62"/>
      <c r="I451" s="24"/>
    </row>
    <row r="452" spans="1:9" s="22" customFormat="1" ht="25.5" x14ac:dyDescent="0.25">
      <c r="A452" s="13" t="s">
        <v>62</v>
      </c>
      <c r="B452" s="23" t="s">
        <v>302</v>
      </c>
      <c r="C452" s="23" t="s">
        <v>388</v>
      </c>
      <c r="D452" s="23" t="s">
        <v>306</v>
      </c>
      <c r="E452" s="23" t="s">
        <v>63</v>
      </c>
      <c r="F452" s="23"/>
      <c r="G452" s="24">
        <f>G454</f>
        <v>1594.35</v>
      </c>
      <c r="H452" s="62"/>
      <c r="I452" s="24"/>
    </row>
    <row r="453" spans="1:9" s="22" customFormat="1" x14ac:dyDescent="0.25">
      <c r="A453" s="13" t="s">
        <v>425</v>
      </c>
      <c r="B453" s="23" t="s">
        <v>302</v>
      </c>
      <c r="C453" s="23" t="s">
        <v>388</v>
      </c>
      <c r="D453" s="23" t="s">
        <v>306</v>
      </c>
      <c r="E453" s="23" t="s">
        <v>67</v>
      </c>
      <c r="F453" s="23"/>
      <c r="G453" s="24">
        <f>G454</f>
        <v>1594.35</v>
      </c>
      <c r="H453" s="24"/>
      <c r="I453" s="24"/>
    </row>
    <row r="454" spans="1:9" s="22" customFormat="1" ht="25.5" x14ac:dyDescent="0.25">
      <c r="A454" s="13" t="s">
        <v>39</v>
      </c>
      <c r="B454" s="23" t="s">
        <v>302</v>
      </c>
      <c r="C454" s="23" t="s">
        <v>388</v>
      </c>
      <c r="D454" s="23" t="s">
        <v>306</v>
      </c>
      <c r="E454" s="23" t="s">
        <v>67</v>
      </c>
      <c r="F454" s="23" t="s">
        <v>40</v>
      </c>
      <c r="G454" s="24">
        <f>G455</f>
        <v>1594.35</v>
      </c>
      <c r="H454" s="24"/>
      <c r="I454" s="24"/>
    </row>
    <row r="455" spans="1:9" s="22" customFormat="1" ht="25.5" x14ac:dyDescent="0.25">
      <c r="A455" s="16" t="s">
        <v>41</v>
      </c>
      <c r="B455" s="68">
        <v>650</v>
      </c>
      <c r="C455" s="23" t="s">
        <v>388</v>
      </c>
      <c r="D455" s="23" t="s">
        <v>306</v>
      </c>
      <c r="E455" s="23" t="s">
        <v>67</v>
      </c>
      <c r="F455" s="71">
        <v>240</v>
      </c>
      <c r="G455" s="75">
        <v>1594.35</v>
      </c>
      <c r="H455" s="72"/>
      <c r="I455" s="72"/>
    </row>
    <row r="456" spans="1:9" s="22" customFormat="1" hidden="1" x14ac:dyDescent="0.25">
      <c r="A456" s="17"/>
      <c r="B456" s="23"/>
      <c r="C456" s="23"/>
      <c r="D456" s="23"/>
      <c r="E456" s="23"/>
      <c r="F456" s="23"/>
      <c r="G456" s="24"/>
      <c r="H456" s="62"/>
      <c r="I456" s="24"/>
    </row>
    <row r="457" spans="1:9" s="22" customFormat="1" ht="38.25" hidden="1" x14ac:dyDescent="0.25">
      <c r="A457" s="17" t="s">
        <v>148</v>
      </c>
      <c r="B457" s="23" t="s">
        <v>302</v>
      </c>
      <c r="C457" s="23" t="s">
        <v>388</v>
      </c>
      <c r="D457" s="23" t="s">
        <v>306</v>
      </c>
      <c r="E457" s="23" t="s">
        <v>149</v>
      </c>
      <c r="F457" s="23"/>
      <c r="G457" s="24">
        <f>G460+G463</f>
        <v>0</v>
      </c>
      <c r="H457" s="24"/>
      <c r="I457" s="24"/>
    </row>
    <row r="458" spans="1:9" s="22" customFormat="1" ht="25.5" hidden="1" x14ac:dyDescent="0.25">
      <c r="A458" s="13" t="s">
        <v>150</v>
      </c>
      <c r="B458" s="23" t="s">
        <v>302</v>
      </c>
      <c r="C458" s="23" t="s">
        <v>388</v>
      </c>
      <c r="D458" s="23" t="s">
        <v>306</v>
      </c>
      <c r="E458" s="23" t="s">
        <v>151</v>
      </c>
      <c r="F458" s="23"/>
      <c r="G458" s="24">
        <f>G459</f>
        <v>0</v>
      </c>
      <c r="H458" s="24"/>
      <c r="I458" s="24"/>
    </row>
    <row r="459" spans="1:9" s="22" customFormat="1" hidden="1" x14ac:dyDescent="0.25">
      <c r="A459" s="13" t="s">
        <v>33</v>
      </c>
      <c r="B459" s="23" t="s">
        <v>302</v>
      </c>
      <c r="C459" s="23" t="s">
        <v>388</v>
      </c>
      <c r="D459" s="23" t="s">
        <v>306</v>
      </c>
      <c r="E459" s="23" t="s">
        <v>158</v>
      </c>
      <c r="F459" s="23"/>
      <c r="G459" s="24">
        <f>G460</f>
        <v>0</v>
      </c>
      <c r="H459" s="24"/>
      <c r="I459" s="24"/>
    </row>
    <row r="460" spans="1:9" s="22" customFormat="1" ht="25.5" hidden="1" x14ac:dyDescent="0.25">
      <c r="A460" s="13" t="s">
        <v>39</v>
      </c>
      <c r="B460" s="23" t="s">
        <v>302</v>
      </c>
      <c r="C460" s="23" t="s">
        <v>388</v>
      </c>
      <c r="D460" s="23" t="s">
        <v>306</v>
      </c>
      <c r="E460" s="23" t="s">
        <v>158</v>
      </c>
      <c r="F460" s="23" t="s">
        <v>40</v>
      </c>
      <c r="G460" s="24">
        <f>G461</f>
        <v>0</v>
      </c>
      <c r="H460" s="24"/>
      <c r="I460" s="24"/>
    </row>
    <row r="461" spans="1:9" s="22" customFormat="1" ht="25.5" hidden="1" x14ac:dyDescent="0.25">
      <c r="A461" s="16" t="s">
        <v>41</v>
      </c>
      <c r="B461" s="68">
        <v>650</v>
      </c>
      <c r="C461" s="23" t="s">
        <v>388</v>
      </c>
      <c r="D461" s="23" t="s">
        <v>306</v>
      </c>
      <c r="E461" s="23" t="s">
        <v>158</v>
      </c>
      <c r="F461" s="71">
        <v>240</v>
      </c>
      <c r="G461" s="75"/>
      <c r="H461" s="72"/>
      <c r="I461" s="72"/>
    </row>
    <row r="462" spans="1:9" s="22" customFormat="1" ht="25.5" hidden="1" x14ac:dyDescent="0.25">
      <c r="A462" s="17" t="s">
        <v>68</v>
      </c>
      <c r="B462" s="23" t="s">
        <v>302</v>
      </c>
      <c r="C462" s="23" t="s">
        <v>388</v>
      </c>
      <c r="D462" s="23" t="s">
        <v>306</v>
      </c>
      <c r="E462" s="23" t="s">
        <v>93</v>
      </c>
      <c r="F462" s="23" t="s">
        <v>59</v>
      </c>
      <c r="G462" s="24">
        <v>50000</v>
      </c>
      <c r="H462" s="62"/>
      <c r="I462" s="24"/>
    </row>
    <row r="463" spans="1:9" s="22" customFormat="1" ht="140.25" hidden="1" x14ac:dyDescent="0.25">
      <c r="A463" s="109" t="s">
        <v>426</v>
      </c>
      <c r="B463" s="23" t="s">
        <v>302</v>
      </c>
      <c r="C463" s="23" t="s">
        <v>388</v>
      </c>
      <c r="D463" s="23" t="s">
        <v>306</v>
      </c>
      <c r="E463" s="23" t="s">
        <v>427</v>
      </c>
      <c r="F463" s="23"/>
      <c r="G463" s="24">
        <f>G464</f>
        <v>0</v>
      </c>
      <c r="H463" s="24">
        <f>G463</f>
        <v>0</v>
      </c>
      <c r="I463" s="24"/>
    </row>
    <row r="464" spans="1:9" s="22" customFormat="1" hidden="1" x14ac:dyDescent="0.25">
      <c r="A464" s="13" t="s">
        <v>69</v>
      </c>
      <c r="B464" s="23" t="s">
        <v>302</v>
      </c>
      <c r="C464" s="23" t="s">
        <v>388</v>
      </c>
      <c r="D464" s="23" t="s">
        <v>306</v>
      </c>
      <c r="E464" s="23" t="s">
        <v>427</v>
      </c>
      <c r="F464" s="23" t="s">
        <v>70</v>
      </c>
      <c r="G464" s="24">
        <f>G465</f>
        <v>0</v>
      </c>
      <c r="H464" s="24">
        <f>G464</f>
        <v>0</v>
      </c>
      <c r="I464" s="24"/>
    </row>
    <row r="465" spans="1:11" s="22" customFormat="1" hidden="1" x14ac:dyDescent="0.25">
      <c r="A465" s="13" t="s">
        <v>71</v>
      </c>
      <c r="B465" s="68">
        <v>650</v>
      </c>
      <c r="C465" s="23" t="s">
        <v>388</v>
      </c>
      <c r="D465" s="23" t="s">
        <v>306</v>
      </c>
      <c r="E465" s="23" t="s">
        <v>427</v>
      </c>
      <c r="F465" s="23" t="s">
        <v>72</v>
      </c>
      <c r="G465" s="75"/>
      <c r="H465" s="72">
        <f>G465</f>
        <v>0</v>
      </c>
      <c r="I465" s="72"/>
    </row>
    <row r="466" spans="1:11" s="22" customFormat="1" x14ac:dyDescent="0.25">
      <c r="A466" s="66" t="s">
        <v>428</v>
      </c>
      <c r="B466" s="67" t="s">
        <v>302</v>
      </c>
      <c r="C466" s="67" t="s">
        <v>388</v>
      </c>
      <c r="D466" s="67" t="s">
        <v>341</v>
      </c>
      <c r="E466" s="67"/>
      <c r="F466" s="67"/>
      <c r="G466" s="62">
        <f>G477+G509</f>
        <v>15824914.579999998</v>
      </c>
      <c r="H466" s="62"/>
      <c r="I466" s="62"/>
    </row>
    <row r="467" spans="1:11" s="22" customFormat="1" hidden="1" x14ac:dyDescent="0.25">
      <c r="A467" s="16" t="s">
        <v>429</v>
      </c>
      <c r="B467" s="20" t="s">
        <v>302</v>
      </c>
      <c r="C467" s="23" t="s">
        <v>388</v>
      </c>
      <c r="D467" s="23" t="s">
        <v>341</v>
      </c>
      <c r="E467" s="23" t="s">
        <v>430</v>
      </c>
      <c r="F467" s="71" t="s">
        <v>32</v>
      </c>
      <c r="G467" s="77"/>
      <c r="H467" s="78" t="s">
        <v>32</v>
      </c>
      <c r="I467" s="78" t="s">
        <v>32</v>
      </c>
    </row>
    <row r="468" spans="1:11" s="22" customFormat="1" hidden="1" x14ac:dyDescent="0.25">
      <c r="A468" s="16" t="s">
        <v>431</v>
      </c>
      <c r="B468" s="20" t="s">
        <v>302</v>
      </c>
      <c r="C468" s="23" t="s">
        <v>388</v>
      </c>
      <c r="D468" s="23" t="s">
        <v>341</v>
      </c>
      <c r="E468" s="23" t="s">
        <v>430</v>
      </c>
      <c r="F468" s="71" t="s">
        <v>32</v>
      </c>
      <c r="G468" s="77"/>
      <c r="H468" s="78" t="s">
        <v>32</v>
      </c>
      <c r="I468" s="78" t="s">
        <v>32</v>
      </c>
    </row>
    <row r="469" spans="1:11" s="22" customFormat="1" ht="25.5" hidden="1" x14ac:dyDescent="0.25">
      <c r="A469" s="13" t="s">
        <v>39</v>
      </c>
      <c r="B469" s="23" t="s">
        <v>302</v>
      </c>
      <c r="C469" s="23" t="s">
        <v>388</v>
      </c>
      <c r="D469" s="23" t="s">
        <v>341</v>
      </c>
      <c r="E469" s="23" t="s">
        <v>430</v>
      </c>
      <c r="F469" s="23" t="s">
        <v>40</v>
      </c>
      <c r="G469" s="24"/>
      <c r="H469" s="24"/>
      <c r="I469" s="106"/>
    </row>
    <row r="470" spans="1:11" s="22" customFormat="1" ht="25.5" hidden="1" x14ac:dyDescent="0.25">
      <c r="A470" s="16" t="s">
        <v>41</v>
      </c>
      <c r="B470" s="68">
        <v>650</v>
      </c>
      <c r="C470" s="23" t="s">
        <v>388</v>
      </c>
      <c r="D470" s="23" t="s">
        <v>341</v>
      </c>
      <c r="E470" s="23" t="s">
        <v>430</v>
      </c>
      <c r="F470" s="71">
        <v>240</v>
      </c>
      <c r="G470" s="72"/>
      <c r="H470" s="72"/>
      <c r="I470" s="74" t="s">
        <v>32</v>
      </c>
    </row>
    <row r="471" spans="1:11" s="22" customFormat="1" ht="25.5" hidden="1" x14ac:dyDescent="0.25">
      <c r="A471" s="17" t="s">
        <v>68</v>
      </c>
      <c r="B471" s="23" t="s">
        <v>302</v>
      </c>
      <c r="C471" s="23" t="s">
        <v>388</v>
      </c>
      <c r="D471" s="23" t="s">
        <v>341</v>
      </c>
      <c r="E471" s="23" t="s">
        <v>430</v>
      </c>
      <c r="F471" s="23" t="s">
        <v>59</v>
      </c>
      <c r="G471" s="24"/>
      <c r="H471" s="24"/>
      <c r="I471" s="106"/>
    </row>
    <row r="472" spans="1:11" s="22" customFormat="1" ht="51" hidden="1" x14ac:dyDescent="0.25">
      <c r="A472" s="17" t="s">
        <v>432</v>
      </c>
      <c r="B472" s="23" t="s">
        <v>302</v>
      </c>
      <c r="C472" s="23" t="s">
        <v>388</v>
      </c>
      <c r="D472" s="23" t="s">
        <v>341</v>
      </c>
      <c r="E472" s="23" t="s">
        <v>430</v>
      </c>
      <c r="F472" s="23" t="s">
        <v>87</v>
      </c>
      <c r="G472" s="24"/>
      <c r="H472" s="24"/>
      <c r="I472" s="24"/>
    </row>
    <row r="473" spans="1:11" s="80" customFormat="1" ht="38.25" hidden="1" x14ac:dyDescent="0.2">
      <c r="A473" s="16" t="s">
        <v>433</v>
      </c>
      <c r="B473" s="68">
        <v>650</v>
      </c>
      <c r="C473" s="23" t="s">
        <v>388</v>
      </c>
      <c r="D473" s="23" t="s">
        <v>341</v>
      </c>
      <c r="E473" s="70">
        <v>700000</v>
      </c>
      <c r="F473" s="71" t="s">
        <v>32</v>
      </c>
      <c r="G473" s="75" t="e">
        <f>G475+#REF!</f>
        <v>#REF!</v>
      </c>
      <c r="H473" s="104"/>
      <c r="I473" s="105"/>
    </row>
    <row r="474" spans="1:11" s="80" customFormat="1" ht="63.75" hidden="1" x14ac:dyDescent="0.2">
      <c r="A474" s="13" t="s">
        <v>43</v>
      </c>
      <c r="B474" s="23" t="s">
        <v>302</v>
      </c>
      <c r="C474" s="23" t="s">
        <v>388</v>
      </c>
      <c r="D474" s="23" t="s">
        <v>341</v>
      </c>
      <c r="E474" s="110">
        <v>702151</v>
      </c>
      <c r="F474" s="23" t="s">
        <v>49</v>
      </c>
      <c r="G474" s="24">
        <f>G475</f>
        <v>0</v>
      </c>
      <c r="H474" s="24"/>
      <c r="I474" s="24"/>
      <c r="J474" s="84"/>
      <c r="K474" s="84"/>
    </row>
    <row r="475" spans="1:11" s="80" customFormat="1" ht="25.5" hidden="1" x14ac:dyDescent="0.2">
      <c r="A475" s="85" t="s">
        <v>35</v>
      </c>
      <c r="B475" s="23" t="s">
        <v>302</v>
      </c>
      <c r="C475" s="23" t="s">
        <v>388</v>
      </c>
      <c r="D475" s="23" t="s">
        <v>341</v>
      </c>
      <c r="E475" s="110">
        <v>702151</v>
      </c>
      <c r="F475" s="23" t="s">
        <v>36</v>
      </c>
      <c r="G475" s="24">
        <f>G476</f>
        <v>0</v>
      </c>
      <c r="H475" s="24"/>
      <c r="I475" s="24"/>
      <c r="J475" s="84"/>
      <c r="K475" s="84"/>
    </row>
    <row r="476" spans="1:11" s="80" customFormat="1" ht="12.75" hidden="1" x14ac:dyDescent="0.2">
      <c r="A476" s="106" t="s">
        <v>37</v>
      </c>
      <c r="B476" s="20" t="s">
        <v>302</v>
      </c>
      <c r="C476" s="23" t="s">
        <v>388</v>
      </c>
      <c r="D476" s="23" t="s">
        <v>341</v>
      </c>
      <c r="E476" s="110">
        <v>702151</v>
      </c>
      <c r="F476" s="20" t="s">
        <v>38</v>
      </c>
      <c r="G476" s="21"/>
      <c r="H476" s="24"/>
      <c r="I476" s="24"/>
      <c r="J476" s="84"/>
      <c r="K476" s="84"/>
    </row>
    <row r="477" spans="1:11" s="22" customFormat="1" ht="38.25" x14ac:dyDescent="0.25">
      <c r="A477" s="16" t="s">
        <v>85</v>
      </c>
      <c r="B477" s="20" t="s">
        <v>302</v>
      </c>
      <c r="C477" s="23" t="s">
        <v>388</v>
      </c>
      <c r="D477" s="23" t="s">
        <v>341</v>
      </c>
      <c r="E477" s="70">
        <v>1800000000</v>
      </c>
      <c r="F477" s="23"/>
      <c r="G477" s="24">
        <f>G479+G550+G554+G561</f>
        <v>2755849.3</v>
      </c>
      <c r="H477" s="24"/>
      <c r="I477" s="24"/>
    </row>
    <row r="478" spans="1:11" s="22" customFormat="1" ht="25.5" x14ac:dyDescent="0.25">
      <c r="A478" s="16" t="s">
        <v>86</v>
      </c>
      <c r="B478" s="23" t="s">
        <v>302</v>
      </c>
      <c r="C478" s="23" t="s">
        <v>388</v>
      </c>
      <c r="D478" s="23" t="s">
        <v>341</v>
      </c>
      <c r="E478" s="70">
        <v>1800100000</v>
      </c>
      <c r="F478" s="23"/>
      <c r="G478" s="24">
        <f>G479</f>
        <v>2755849.3</v>
      </c>
      <c r="H478" s="24"/>
      <c r="I478" s="24"/>
    </row>
    <row r="479" spans="1:11" s="22" customFormat="1" x14ac:dyDescent="0.25">
      <c r="A479" s="16" t="s">
        <v>33</v>
      </c>
      <c r="B479" s="23" t="s">
        <v>302</v>
      </c>
      <c r="C479" s="23" t="s">
        <v>388</v>
      </c>
      <c r="D479" s="23" t="s">
        <v>341</v>
      </c>
      <c r="E479" s="70">
        <v>1800199990</v>
      </c>
      <c r="F479" s="23"/>
      <c r="G479" s="24">
        <f>G480+G482</f>
        <v>2755849.3</v>
      </c>
      <c r="H479" s="24"/>
      <c r="I479" s="24"/>
    </row>
    <row r="480" spans="1:11" s="22" customFormat="1" ht="25.5" x14ac:dyDescent="0.25">
      <c r="A480" s="13" t="s">
        <v>39</v>
      </c>
      <c r="B480" s="23" t="s">
        <v>302</v>
      </c>
      <c r="C480" s="23" t="s">
        <v>388</v>
      </c>
      <c r="D480" s="23" t="s">
        <v>341</v>
      </c>
      <c r="E480" s="70">
        <v>1800199990</v>
      </c>
      <c r="F480" s="23" t="s">
        <v>40</v>
      </c>
      <c r="G480" s="24">
        <f>G481</f>
        <v>2425849.2999999998</v>
      </c>
      <c r="H480" s="24"/>
      <c r="I480" s="24"/>
    </row>
    <row r="481" spans="1:9" s="22" customFormat="1" ht="25.5" x14ac:dyDescent="0.25">
      <c r="A481" s="16" t="s">
        <v>41</v>
      </c>
      <c r="B481" s="68">
        <v>650</v>
      </c>
      <c r="C481" s="23" t="s">
        <v>388</v>
      </c>
      <c r="D481" s="23" t="s">
        <v>341</v>
      </c>
      <c r="E481" s="70">
        <v>1800199990</v>
      </c>
      <c r="F481" s="71">
        <v>240</v>
      </c>
      <c r="G481" s="75">
        <f>39538.65+2386310.65</f>
        <v>2425849.2999999998</v>
      </c>
      <c r="H481" s="72"/>
      <c r="I481" s="72"/>
    </row>
    <row r="482" spans="1:9" s="22" customFormat="1" x14ac:dyDescent="0.25">
      <c r="A482" s="16" t="s">
        <v>91</v>
      </c>
      <c r="B482" s="23" t="s">
        <v>302</v>
      </c>
      <c r="C482" s="23" t="s">
        <v>388</v>
      </c>
      <c r="D482" s="23" t="s">
        <v>341</v>
      </c>
      <c r="E482" s="70">
        <v>1800199990</v>
      </c>
      <c r="F482" s="23" t="s">
        <v>70</v>
      </c>
      <c r="G482" s="24">
        <f>G483</f>
        <v>330000</v>
      </c>
      <c r="H482" s="24"/>
      <c r="I482" s="24"/>
    </row>
    <row r="483" spans="1:9" s="22" customFormat="1" x14ac:dyDescent="0.25">
      <c r="A483" s="16" t="s">
        <v>71</v>
      </c>
      <c r="B483" s="23" t="s">
        <v>302</v>
      </c>
      <c r="C483" s="23" t="s">
        <v>388</v>
      </c>
      <c r="D483" s="23" t="s">
        <v>341</v>
      </c>
      <c r="E483" s="70">
        <v>1800199990</v>
      </c>
      <c r="F483" s="71">
        <v>540</v>
      </c>
      <c r="G483" s="75">
        <v>330000</v>
      </c>
      <c r="H483" s="72"/>
      <c r="I483" s="72"/>
    </row>
    <row r="484" spans="1:9" s="22" customFormat="1" hidden="1" x14ac:dyDescent="0.25">
      <c r="A484" s="17"/>
      <c r="B484" s="23"/>
      <c r="C484" s="23"/>
      <c r="D484" s="23"/>
      <c r="E484" s="70"/>
      <c r="F484" s="23"/>
      <c r="G484" s="24"/>
      <c r="H484" s="24"/>
      <c r="I484" s="24"/>
    </row>
    <row r="485" spans="1:9" s="22" customFormat="1" ht="25.5" hidden="1" x14ac:dyDescent="0.25">
      <c r="A485" s="17" t="s">
        <v>142</v>
      </c>
      <c r="B485" s="20" t="s">
        <v>302</v>
      </c>
      <c r="C485" s="23" t="s">
        <v>388</v>
      </c>
      <c r="D485" s="23" t="s">
        <v>341</v>
      </c>
      <c r="E485" s="23" t="s">
        <v>143</v>
      </c>
      <c r="F485" s="23"/>
      <c r="G485" s="24">
        <f>G486</f>
        <v>0</v>
      </c>
      <c r="H485" s="24"/>
      <c r="I485" s="24"/>
    </row>
    <row r="486" spans="1:9" s="22" customFormat="1" ht="25.5" hidden="1" x14ac:dyDescent="0.25">
      <c r="A486" s="13" t="s">
        <v>144</v>
      </c>
      <c r="B486" s="23" t="s">
        <v>302</v>
      </c>
      <c r="C486" s="23" t="s">
        <v>388</v>
      </c>
      <c r="D486" s="23" t="s">
        <v>341</v>
      </c>
      <c r="E486" s="23" t="s">
        <v>145</v>
      </c>
      <c r="F486" s="23"/>
      <c r="G486" s="24">
        <f>G487+G506+G503+G492+G495+G500</f>
        <v>0</v>
      </c>
      <c r="H486" s="24"/>
      <c r="I486" s="24"/>
    </row>
    <row r="487" spans="1:9" s="22" customFormat="1" ht="25.5" hidden="1" x14ac:dyDescent="0.25">
      <c r="A487" s="13" t="s">
        <v>535</v>
      </c>
      <c r="B487" s="23" t="s">
        <v>302</v>
      </c>
      <c r="C487" s="23" t="s">
        <v>388</v>
      </c>
      <c r="D487" s="23" t="s">
        <v>341</v>
      </c>
      <c r="E487" s="23" t="s">
        <v>536</v>
      </c>
      <c r="F487" s="23"/>
      <c r="G487" s="24">
        <f>G488+G490</f>
        <v>0</v>
      </c>
      <c r="H487" s="24"/>
      <c r="I487" s="24"/>
    </row>
    <row r="488" spans="1:9" s="22" customFormat="1" ht="25.5" hidden="1" x14ac:dyDescent="0.25">
      <c r="A488" s="13" t="s">
        <v>39</v>
      </c>
      <c r="B488" s="23" t="s">
        <v>302</v>
      </c>
      <c r="C488" s="23" t="s">
        <v>388</v>
      </c>
      <c r="D488" s="23" t="s">
        <v>341</v>
      </c>
      <c r="E488" s="23" t="s">
        <v>536</v>
      </c>
      <c r="F488" s="23" t="s">
        <v>40</v>
      </c>
      <c r="G488" s="24">
        <f>G489</f>
        <v>0</v>
      </c>
      <c r="H488" s="24"/>
      <c r="I488" s="24"/>
    </row>
    <row r="489" spans="1:9" s="22" customFormat="1" ht="28.5" hidden="1" customHeight="1" x14ac:dyDescent="0.25">
      <c r="A489" s="16" t="s">
        <v>41</v>
      </c>
      <c r="B489" s="68">
        <v>650</v>
      </c>
      <c r="C489" s="23" t="s">
        <v>388</v>
      </c>
      <c r="D489" s="23" t="s">
        <v>341</v>
      </c>
      <c r="E489" s="23" t="s">
        <v>536</v>
      </c>
      <c r="F489" s="71">
        <v>240</v>
      </c>
      <c r="G489" s="75"/>
      <c r="H489" s="72"/>
      <c r="I489" s="72"/>
    </row>
    <row r="490" spans="1:9" s="22" customFormat="1" ht="51" hidden="1" x14ac:dyDescent="0.25">
      <c r="A490" s="16" t="s">
        <v>79</v>
      </c>
      <c r="B490" s="23" t="s">
        <v>302</v>
      </c>
      <c r="C490" s="23" t="s">
        <v>388</v>
      </c>
      <c r="D490" s="23" t="s">
        <v>341</v>
      </c>
      <c r="E490" s="23" t="s">
        <v>536</v>
      </c>
      <c r="F490" s="23" t="s">
        <v>42</v>
      </c>
      <c r="G490" s="24">
        <f>G491</f>
        <v>0</v>
      </c>
      <c r="H490" s="24"/>
      <c r="I490" s="24"/>
    </row>
    <row r="491" spans="1:9" s="22" customFormat="1" ht="28.5" hidden="1" customHeight="1" x14ac:dyDescent="0.25">
      <c r="A491" s="13" t="s">
        <v>10</v>
      </c>
      <c r="B491" s="68">
        <v>650</v>
      </c>
      <c r="C491" s="23" t="s">
        <v>388</v>
      </c>
      <c r="D491" s="23" t="s">
        <v>341</v>
      </c>
      <c r="E491" s="23" t="s">
        <v>536</v>
      </c>
      <c r="F491" s="71">
        <v>610</v>
      </c>
      <c r="G491" s="75"/>
      <c r="H491" s="72"/>
      <c r="I491" s="72"/>
    </row>
    <row r="492" spans="1:9" s="22" customFormat="1" ht="25.5" hidden="1" x14ac:dyDescent="0.25">
      <c r="A492" s="13" t="s">
        <v>537</v>
      </c>
      <c r="B492" s="23" t="s">
        <v>302</v>
      </c>
      <c r="C492" s="23" t="s">
        <v>388</v>
      </c>
      <c r="D492" s="23" t="s">
        <v>341</v>
      </c>
      <c r="E492" s="23" t="s">
        <v>538</v>
      </c>
      <c r="F492" s="23"/>
      <c r="G492" s="24">
        <f>G493</f>
        <v>0</v>
      </c>
      <c r="H492" s="24"/>
      <c r="I492" s="24"/>
    </row>
    <row r="493" spans="1:9" s="22" customFormat="1" ht="51" hidden="1" x14ac:dyDescent="0.25">
      <c r="A493" s="16" t="s">
        <v>79</v>
      </c>
      <c r="B493" s="23" t="s">
        <v>302</v>
      </c>
      <c r="C493" s="23" t="s">
        <v>388</v>
      </c>
      <c r="D493" s="23" t="s">
        <v>341</v>
      </c>
      <c r="E493" s="23" t="s">
        <v>538</v>
      </c>
      <c r="F493" s="23" t="s">
        <v>42</v>
      </c>
      <c r="G493" s="24">
        <f>G494</f>
        <v>0</v>
      </c>
      <c r="H493" s="24"/>
      <c r="I493" s="24"/>
    </row>
    <row r="494" spans="1:9" s="22" customFormat="1" hidden="1" x14ac:dyDescent="0.25">
      <c r="A494" s="13" t="s">
        <v>10</v>
      </c>
      <c r="B494" s="68">
        <v>650</v>
      </c>
      <c r="C494" s="23" t="s">
        <v>388</v>
      </c>
      <c r="D494" s="23" t="s">
        <v>341</v>
      </c>
      <c r="E494" s="23" t="s">
        <v>538</v>
      </c>
      <c r="F494" s="71">
        <v>610</v>
      </c>
      <c r="G494" s="75"/>
      <c r="H494" s="72"/>
      <c r="I494" s="72"/>
    </row>
    <row r="495" spans="1:9" s="22" customFormat="1" ht="25.5" hidden="1" x14ac:dyDescent="0.25">
      <c r="A495" s="13" t="s">
        <v>535</v>
      </c>
      <c r="B495" s="23" t="s">
        <v>302</v>
      </c>
      <c r="C495" s="23" t="s">
        <v>388</v>
      </c>
      <c r="D495" s="23" t="s">
        <v>341</v>
      </c>
      <c r="E495" s="23" t="s">
        <v>539</v>
      </c>
      <c r="F495" s="23"/>
      <c r="G495" s="24">
        <f>G496+G499</f>
        <v>0</v>
      </c>
      <c r="H495" s="24"/>
      <c r="I495" s="24"/>
    </row>
    <row r="496" spans="1:9" s="22" customFormat="1" ht="25.5" hidden="1" x14ac:dyDescent="0.25">
      <c r="A496" s="13" t="s">
        <v>39</v>
      </c>
      <c r="B496" s="23" t="s">
        <v>302</v>
      </c>
      <c r="C496" s="23" t="s">
        <v>388</v>
      </c>
      <c r="D496" s="23" t="s">
        <v>341</v>
      </c>
      <c r="E496" s="23" t="s">
        <v>539</v>
      </c>
      <c r="F496" s="23" t="s">
        <v>40</v>
      </c>
      <c r="G496" s="24">
        <f>G497</f>
        <v>0</v>
      </c>
      <c r="H496" s="24"/>
      <c r="I496" s="24"/>
    </row>
    <row r="497" spans="1:9" s="22" customFormat="1" ht="25.5" hidden="1" x14ac:dyDescent="0.25">
      <c r="A497" s="16" t="s">
        <v>41</v>
      </c>
      <c r="B497" s="68">
        <v>650</v>
      </c>
      <c r="C497" s="23" t="s">
        <v>388</v>
      </c>
      <c r="D497" s="23" t="s">
        <v>341</v>
      </c>
      <c r="E497" s="23" t="s">
        <v>539</v>
      </c>
      <c r="F497" s="71">
        <v>240</v>
      </c>
      <c r="G497" s="75"/>
      <c r="H497" s="72"/>
      <c r="I497" s="72"/>
    </row>
    <row r="498" spans="1:9" s="22" customFormat="1" ht="51" hidden="1" x14ac:dyDescent="0.25">
      <c r="A498" s="16" t="s">
        <v>79</v>
      </c>
      <c r="B498" s="23" t="s">
        <v>302</v>
      </c>
      <c r="C498" s="23" t="s">
        <v>388</v>
      </c>
      <c r="D498" s="23" t="s">
        <v>341</v>
      </c>
      <c r="E498" s="23" t="s">
        <v>539</v>
      </c>
      <c r="F498" s="23" t="s">
        <v>42</v>
      </c>
      <c r="G498" s="24">
        <f>G499</f>
        <v>0</v>
      </c>
      <c r="H498" s="24"/>
      <c r="I498" s="24"/>
    </row>
    <row r="499" spans="1:9" s="22" customFormat="1" hidden="1" x14ac:dyDescent="0.25">
      <c r="A499" s="13" t="s">
        <v>10</v>
      </c>
      <c r="B499" s="68">
        <v>650</v>
      </c>
      <c r="C499" s="23" t="s">
        <v>388</v>
      </c>
      <c r="D499" s="23" t="s">
        <v>341</v>
      </c>
      <c r="E499" s="23" t="s">
        <v>539</v>
      </c>
      <c r="F499" s="71">
        <v>610</v>
      </c>
      <c r="G499" s="75"/>
      <c r="H499" s="72"/>
      <c r="I499" s="72"/>
    </row>
    <row r="500" spans="1:9" s="22" customFormat="1" ht="25.5" hidden="1" x14ac:dyDescent="0.25">
      <c r="A500" s="13" t="s">
        <v>537</v>
      </c>
      <c r="B500" s="23" t="s">
        <v>302</v>
      </c>
      <c r="C500" s="23" t="s">
        <v>388</v>
      </c>
      <c r="D500" s="23" t="s">
        <v>341</v>
      </c>
      <c r="E500" s="23" t="s">
        <v>540</v>
      </c>
      <c r="F500" s="23"/>
      <c r="G500" s="24">
        <f>G501</f>
        <v>0</v>
      </c>
      <c r="H500" s="24"/>
      <c r="I500" s="24"/>
    </row>
    <row r="501" spans="1:9" s="22" customFormat="1" ht="51" hidden="1" x14ac:dyDescent="0.25">
      <c r="A501" s="16" t="s">
        <v>79</v>
      </c>
      <c r="B501" s="23" t="s">
        <v>302</v>
      </c>
      <c r="C501" s="23" t="s">
        <v>388</v>
      </c>
      <c r="D501" s="23" t="s">
        <v>341</v>
      </c>
      <c r="E501" s="23" t="s">
        <v>540</v>
      </c>
      <c r="F501" s="23" t="s">
        <v>42</v>
      </c>
      <c r="G501" s="24">
        <f>G502</f>
        <v>0</v>
      </c>
      <c r="H501" s="24"/>
      <c r="I501" s="24"/>
    </row>
    <row r="502" spans="1:9" s="22" customFormat="1" hidden="1" x14ac:dyDescent="0.25">
      <c r="A502" s="13" t="s">
        <v>10</v>
      </c>
      <c r="B502" s="68">
        <v>650</v>
      </c>
      <c r="C502" s="23" t="s">
        <v>388</v>
      </c>
      <c r="D502" s="23" t="s">
        <v>341</v>
      </c>
      <c r="E502" s="23" t="s">
        <v>540</v>
      </c>
      <c r="F502" s="71">
        <v>610</v>
      </c>
      <c r="G502" s="75"/>
      <c r="H502" s="72"/>
      <c r="I502" s="72"/>
    </row>
    <row r="503" spans="1:9" s="22" customFormat="1" hidden="1" x14ac:dyDescent="0.25">
      <c r="A503" s="16" t="s">
        <v>33</v>
      </c>
      <c r="B503" s="23" t="s">
        <v>302</v>
      </c>
      <c r="C503" s="23" t="s">
        <v>388</v>
      </c>
      <c r="D503" s="23" t="s">
        <v>341</v>
      </c>
      <c r="E503" s="70">
        <v>2500199990</v>
      </c>
      <c r="F503" s="23"/>
      <c r="G503" s="24">
        <f>G504</f>
        <v>0</v>
      </c>
      <c r="H503" s="24"/>
      <c r="I503" s="24"/>
    </row>
    <row r="504" spans="1:9" s="22" customFormat="1" ht="25.5" hidden="1" x14ac:dyDescent="0.25">
      <c r="A504" s="13" t="s">
        <v>39</v>
      </c>
      <c r="B504" s="23" t="s">
        <v>302</v>
      </c>
      <c r="C504" s="23" t="s">
        <v>388</v>
      </c>
      <c r="D504" s="23" t="s">
        <v>341</v>
      </c>
      <c r="E504" s="70">
        <v>2500199990</v>
      </c>
      <c r="F504" s="23" t="s">
        <v>40</v>
      </c>
      <c r="G504" s="24">
        <f>G505</f>
        <v>0</v>
      </c>
      <c r="H504" s="24"/>
      <c r="I504" s="24"/>
    </row>
    <row r="505" spans="1:9" s="22" customFormat="1" ht="25.5" hidden="1" x14ac:dyDescent="0.25">
      <c r="A505" s="16" t="s">
        <v>41</v>
      </c>
      <c r="B505" s="68">
        <v>650</v>
      </c>
      <c r="C505" s="23" t="s">
        <v>388</v>
      </c>
      <c r="D505" s="23" t="s">
        <v>341</v>
      </c>
      <c r="E505" s="70">
        <v>2500199990</v>
      </c>
      <c r="F505" s="71">
        <v>240</v>
      </c>
      <c r="G505" s="75"/>
      <c r="H505" s="72"/>
      <c r="I505" s="72"/>
    </row>
    <row r="506" spans="1:9" s="22" customFormat="1" ht="25.5" hidden="1" x14ac:dyDescent="0.25">
      <c r="A506" s="13" t="s">
        <v>146</v>
      </c>
      <c r="B506" s="23" t="s">
        <v>302</v>
      </c>
      <c r="C506" s="23" t="s">
        <v>388</v>
      </c>
      <c r="D506" s="23" t="s">
        <v>341</v>
      </c>
      <c r="E506" s="23" t="s">
        <v>147</v>
      </c>
      <c r="F506" s="23"/>
      <c r="G506" s="24">
        <f>G507</f>
        <v>0</v>
      </c>
      <c r="H506" s="24"/>
      <c r="I506" s="24"/>
    </row>
    <row r="507" spans="1:9" s="22" customFormat="1" ht="25.5" hidden="1" x14ac:dyDescent="0.25">
      <c r="A507" s="13" t="s">
        <v>39</v>
      </c>
      <c r="B507" s="23" t="s">
        <v>302</v>
      </c>
      <c r="C507" s="23" t="s">
        <v>388</v>
      </c>
      <c r="D507" s="23" t="s">
        <v>341</v>
      </c>
      <c r="E507" s="23" t="s">
        <v>147</v>
      </c>
      <c r="F507" s="23" t="s">
        <v>40</v>
      </c>
      <c r="G507" s="24">
        <f>G508</f>
        <v>0</v>
      </c>
      <c r="H507" s="24"/>
      <c r="I507" s="24"/>
    </row>
    <row r="508" spans="1:9" s="22" customFormat="1" ht="25.5" hidden="1" x14ac:dyDescent="0.25">
      <c r="A508" s="16" t="s">
        <v>41</v>
      </c>
      <c r="B508" s="68">
        <v>650</v>
      </c>
      <c r="C508" s="23" t="s">
        <v>388</v>
      </c>
      <c r="D508" s="23" t="s">
        <v>341</v>
      </c>
      <c r="E508" s="23" t="s">
        <v>147</v>
      </c>
      <c r="F508" s="71">
        <v>240</v>
      </c>
      <c r="G508" s="75"/>
      <c r="H508" s="72"/>
      <c r="I508" s="72"/>
    </row>
    <row r="509" spans="1:9" s="22" customFormat="1" ht="38.25" x14ac:dyDescent="0.25">
      <c r="A509" s="17" t="s">
        <v>148</v>
      </c>
      <c r="B509" s="20" t="s">
        <v>302</v>
      </c>
      <c r="C509" s="23" t="s">
        <v>388</v>
      </c>
      <c r="D509" s="23" t="s">
        <v>341</v>
      </c>
      <c r="E509" s="23" t="s">
        <v>149</v>
      </c>
      <c r="F509" s="23"/>
      <c r="G509" s="24">
        <f>G510+G567+G577+G581</f>
        <v>13069065.279999999</v>
      </c>
      <c r="H509" s="24"/>
      <c r="I509" s="24"/>
    </row>
    <row r="510" spans="1:9" s="22" customFormat="1" ht="27.6" customHeight="1" x14ac:dyDescent="0.25">
      <c r="A510" s="13" t="s">
        <v>150</v>
      </c>
      <c r="B510" s="23" t="s">
        <v>302</v>
      </c>
      <c r="C510" s="23" t="s">
        <v>388</v>
      </c>
      <c r="D510" s="23" t="s">
        <v>341</v>
      </c>
      <c r="E510" s="23" t="s">
        <v>151</v>
      </c>
      <c r="F510" s="23"/>
      <c r="G510" s="24">
        <f>G511+G517+G524+G514</f>
        <v>400753.49</v>
      </c>
      <c r="H510" s="24"/>
      <c r="I510" s="24"/>
    </row>
    <row r="511" spans="1:9" s="22" customFormat="1" ht="25.5" hidden="1" x14ac:dyDescent="0.25">
      <c r="A511" s="17" t="s">
        <v>29</v>
      </c>
      <c r="B511" s="68"/>
      <c r="C511" s="23" t="s">
        <v>388</v>
      </c>
      <c r="D511" s="23" t="s">
        <v>341</v>
      </c>
      <c r="E511" s="23" t="s">
        <v>152</v>
      </c>
      <c r="F511" s="71"/>
      <c r="G511" s="75">
        <f>G512</f>
        <v>0</v>
      </c>
      <c r="H511" s="72"/>
      <c r="I511" s="72"/>
    </row>
    <row r="512" spans="1:9" s="22" customFormat="1" ht="51" hidden="1" x14ac:dyDescent="0.25">
      <c r="A512" s="16" t="s">
        <v>79</v>
      </c>
      <c r="B512" s="68"/>
      <c r="C512" s="23" t="s">
        <v>388</v>
      </c>
      <c r="D512" s="23" t="s">
        <v>341</v>
      </c>
      <c r="E512" s="23" t="s">
        <v>152</v>
      </c>
      <c r="F512" s="71">
        <v>600</v>
      </c>
      <c r="G512" s="75">
        <f>G513</f>
        <v>0</v>
      </c>
      <c r="H512" s="72"/>
      <c r="I512" s="72"/>
    </row>
    <row r="513" spans="1:9" s="22" customFormat="1" hidden="1" x14ac:dyDescent="0.25">
      <c r="A513" s="13" t="s">
        <v>10</v>
      </c>
      <c r="B513" s="68"/>
      <c r="C513" s="23" t="s">
        <v>388</v>
      </c>
      <c r="D513" s="23" t="s">
        <v>341</v>
      </c>
      <c r="E513" s="23" t="s">
        <v>152</v>
      </c>
      <c r="F513" s="71">
        <v>610</v>
      </c>
      <c r="G513" s="75"/>
      <c r="H513" s="72"/>
      <c r="I513" s="72"/>
    </row>
    <row r="514" spans="1:9" s="22" customFormat="1" ht="38.25" hidden="1" x14ac:dyDescent="0.25">
      <c r="A514" s="13" t="s">
        <v>156</v>
      </c>
      <c r="B514" s="23" t="s">
        <v>302</v>
      </c>
      <c r="C514" s="23" t="s">
        <v>388</v>
      </c>
      <c r="D514" s="23" t="s">
        <v>341</v>
      </c>
      <c r="E514" s="23" t="s">
        <v>157</v>
      </c>
      <c r="F514" s="23"/>
      <c r="G514" s="24">
        <f>G515</f>
        <v>0</v>
      </c>
      <c r="H514" s="24"/>
      <c r="I514" s="24"/>
    </row>
    <row r="515" spans="1:9" s="22" customFormat="1" ht="25.5" hidden="1" x14ac:dyDescent="0.25">
      <c r="A515" s="13" t="s">
        <v>39</v>
      </c>
      <c r="B515" s="23" t="s">
        <v>302</v>
      </c>
      <c r="C515" s="23" t="s">
        <v>388</v>
      </c>
      <c r="D515" s="23" t="s">
        <v>341</v>
      </c>
      <c r="E515" s="23" t="s">
        <v>157</v>
      </c>
      <c r="F515" s="23" t="s">
        <v>40</v>
      </c>
      <c r="G515" s="24">
        <f>G516</f>
        <v>0</v>
      </c>
      <c r="H515" s="24"/>
      <c r="I515" s="24"/>
    </row>
    <row r="516" spans="1:9" s="22" customFormat="1" ht="25.5" hidden="1" x14ac:dyDescent="0.25">
      <c r="A516" s="16" t="s">
        <v>41</v>
      </c>
      <c r="B516" s="68">
        <v>650</v>
      </c>
      <c r="C516" s="23" t="s">
        <v>388</v>
      </c>
      <c r="D516" s="23" t="s">
        <v>341</v>
      </c>
      <c r="E516" s="23" t="s">
        <v>157</v>
      </c>
      <c r="F516" s="71">
        <v>240</v>
      </c>
      <c r="G516" s="75"/>
      <c r="H516" s="72"/>
      <c r="I516" s="72"/>
    </row>
    <row r="517" spans="1:9" s="22" customFormat="1" x14ac:dyDescent="0.25">
      <c r="A517" s="13" t="s">
        <v>33</v>
      </c>
      <c r="B517" s="23" t="s">
        <v>302</v>
      </c>
      <c r="C517" s="23" t="s">
        <v>388</v>
      </c>
      <c r="D517" s="23" t="s">
        <v>341</v>
      </c>
      <c r="E517" s="23" t="s">
        <v>158</v>
      </c>
      <c r="F517" s="23"/>
      <c r="G517" s="24">
        <f>G518+G531+G522+G521</f>
        <v>400753.49</v>
      </c>
      <c r="H517" s="24"/>
      <c r="I517" s="24"/>
    </row>
    <row r="518" spans="1:9" s="22" customFormat="1" ht="25.5" x14ac:dyDescent="0.25">
      <c r="A518" s="13" t="s">
        <v>39</v>
      </c>
      <c r="B518" s="23" t="s">
        <v>302</v>
      </c>
      <c r="C518" s="23" t="s">
        <v>388</v>
      </c>
      <c r="D518" s="23" t="s">
        <v>341</v>
      </c>
      <c r="E518" s="23" t="s">
        <v>158</v>
      </c>
      <c r="F518" s="23" t="s">
        <v>40</v>
      </c>
      <c r="G518" s="24">
        <f>G519</f>
        <v>139608</v>
      </c>
      <c r="H518" s="24"/>
      <c r="I518" s="24"/>
    </row>
    <row r="519" spans="1:9" s="22" customFormat="1" ht="25.5" x14ac:dyDescent="0.25">
      <c r="A519" s="16" t="s">
        <v>41</v>
      </c>
      <c r="B519" s="68">
        <v>650</v>
      </c>
      <c r="C519" s="23" t="s">
        <v>388</v>
      </c>
      <c r="D519" s="23" t="s">
        <v>341</v>
      </c>
      <c r="E519" s="23" t="s">
        <v>158</v>
      </c>
      <c r="F519" s="71">
        <v>240</v>
      </c>
      <c r="G519" s="75">
        <v>139608</v>
      </c>
      <c r="H519" s="72"/>
      <c r="I519" s="72"/>
    </row>
    <row r="520" spans="1:9" s="22" customFormat="1" x14ac:dyDescent="0.25">
      <c r="A520" s="16" t="s">
        <v>91</v>
      </c>
      <c r="B520" s="23" t="s">
        <v>302</v>
      </c>
      <c r="C520" s="23" t="s">
        <v>388</v>
      </c>
      <c r="D520" s="23" t="s">
        <v>341</v>
      </c>
      <c r="E520" s="23" t="s">
        <v>158</v>
      </c>
      <c r="F520" s="23" t="s">
        <v>70</v>
      </c>
      <c r="G520" s="24">
        <f>G521</f>
        <v>261145.49</v>
      </c>
      <c r="H520" s="24"/>
      <c r="I520" s="24"/>
    </row>
    <row r="521" spans="1:9" s="22" customFormat="1" x14ac:dyDescent="0.25">
      <c r="A521" s="16" t="s">
        <v>71</v>
      </c>
      <c r="B521" s="23" t="s">
        <v>302</v>
      </c>
      <c r="C521" s="23" t="s">
        <v>388</v>
      </c>
      <c r="D521" s="23" t="s">
        <v>341</v>
      </c>
      <c r="E521" s="23" t="s">
        <v>158</v>
      </c>
      <c r="F521" s="71">
        <v>540</v>
      </c>
      <c r="G521" s="75">
        <v>261145.49</v>
      </c>
      <c r="H521" s="72"/>
      <c r="I521" s="72"/>
    </row>
    <row r="522" spans="1:9" s="22" customFormat="1" ht="51" hidden="1" x14ac:dyDescent="0.25">
      <c r="A522" s="16" t="s">
        <v>79</v>
      </c>
      <c r="B522" s="68"/>
      <c r="C522" s="23" t="s">
        <v>388</v>
      </c>
      <c r="D522" s="23" t="s">
        <v>341</v>
      </c>
      <c r="E522" s="23" t="s">
        <v>158</v>
      </c>
      <c r="F522" s="71">
        <v>600</v>
      </c>
      <c r="G522" s="75">
        <f>G523</f>
        <v>0</v>
      </c>
      <c r="H522" s="72"/>
      <c r="I522" s="72"/>
    </row>
    <row r="523" spans="1:9" s="22" customFormat="1" hidden="1" x14ac:dyDescent="0.25">
      <c r="A523" s="13" t="s">
        <v>10</v>
      </c>
      <c r="B523" s="68"/>
      <c r="C523" s="23" t="s">
        <v>388</v>
      </c>
      <c r="D523" s="23" t="s">
        <v>341</v>
      </c>
      <c r="E523" s="23" t="s">
        <v>158</v>
      </c>
      <c r="F523" s="71">
        <v>610</v>
      </c>
      <c r="G523" s="75"/>
      <c r="H523" s="72"/>
      <c r="I523" s="72"/>
    </row>
    <row r="524" spans="1:9" s="22" customFormat="1" ht="51" hidden="1" x14ac:dyDescent="0.25">
      <c r="A524" s="13" t="s">
        <v>179</v>
      </c>
      <c r="B524" s="23" t="s">
        <v>302</v>
      </c>
      <c r="C524" s="23" t="s">
        <v>388</v>
      </c>
      <c r="D524" s="23" t="s">
        <v>341</v>
      </c>
      <c r="E524" s="23" t="s">
        <v>434</v>
      </c>
      <c r="F524" s="23"/>
      <c r="G524" s="24">
        <f>G525+G531</f>
        <v>0</v>
      </c>
      <c r="H524" s="24"/>
      <c r="I524" s="24"/>
    </row>
    <row r="525" spans="1:9" s="22" customFormat="1" ht="25.5" hidden="1" x14ac:dyDescent="0.25">
      <c r="A525" s="13" t="s">
        <v>39</v>
      </c>
      <c r="B525" s="23" t="s">
        <v>302</v>
      </c>
      <c r="C525" s="23" t="s">
        <v>388</v>
      </c>
      <c r="D525" s="23" t="s">
        <v>341</v>
      </c>
      <c r="E525" s="23" t="s">
        <v>434</v>
      </c>
      <c r="F525" s="23" t="s">
        <v>40</v>
      </c>
      <c r="G525" s="24">
        <f>G526</f>
        <v>0</v>
      </c>
      <c r="H525" s="24"/>
      <c r="I525" s="24"/>
    </row>
    <row r="526" spans="1:9" s="22" customFormat="1" ht="25.5" hidden="1" x14ac:dyDescent="0.25">
      <c r="A526" s="16" t="s">
        <v>41</v>
      </c>
      <c r="B526" s="68">
        <v>650</v>
      </c>
      <c r="C526" s="23" t="s">
        <v>388</v>
      </c>
      <c r="D526" s="23" t="s">
        <v>341</v>
      </c>
      <c r="E526" s="23" t="s">
        <v>434</v>
      </c>
      <c r="F526" s="71">
        <v>240</v>
      </c>
      <c r="G526" s="75"/>
      <c r="H526" s="72"/>
      <c r="I526" s="72"/>
    </row>
    <row r="527" spans="1:9" s="22" customFormat="1" ht="63.75" hidden="1" x14ac:dyDescent="0.25">
      <c r="A527" s="13" t="s">
        <v>435</v>
      </c>
      <c r="B527" s="23" t="s">
        <v>302</v>
      </c>
      <c r="C527" s="23" t="s">
        <v>388</v>
      </c>
      <c r="D527" s="23" t="s">
        <v>341</v>
      </c>
      <c r="E527" s="23" t="s">
        <v>162</v>
      </c>
      <c r="F527" s="23"/>
      <c r="G527" s="24">
        <f>G528+G534</f>
        <v>0</v>
      </c>
      <c r="H527" s="24"/>
      <c r="I527" s="24"/>
    </row>
    <row r="528" spans="1:9" s="22" customFormat="1" ht="25.5" hidden="1" x14ac:dyDescent="0.25">
      <c r="A528" s="13" t="s">
        <v>39</v>
      </c>
      <c r="B528" s="23" t="s">
        <v>302</v>
      </c>
      <c r="C528" s="23" t="s">
        <v>388</v>
      </c>
      <c r="D528" s="23" t="s">
        <v>341</v>
      </c>
      <c r="E528" s="23" t="s">
        <v>162</v>
      </c>
      <c r="F528" s="23" t="s">
        <v>40</v>
      </c>
      <c r="G528" s="24">
        <f>G529</f>
        <v>0</v>
      </c>
      <c r="H528" s="24"/>
      <c r="I528" s="24"/>
    </row>
    <row r="529" spans="1:9" s="22" customFormat="1" ht="25.5" hidden="1" x14ac:dyDescent="0.25">
      <c r="A529" s="16" t="s">
        <v>41</v>
      </c>
      <c r="B529" s="68">
        <v>650</v>
      </c>
      <c r="C529" s="23" t="s">
        <v>388</v>
      </c>
      <c r="D529" s="23" t="s">
        <v>341</v>
      </c>
      <c r="E529" s="23" t="s">
        <v>162</v>
      </c>
      <c r="F529" s="71">
        <v>240</v>
      </c>
      <c r="G529" s="75"/>
      <c r="H529" s="72"/>
      <c r="I529" s="72"/>
    </row>
    <row r="530" spans="1:9" s="22" customFormat="1" hidden="1" x14ac:dyDescent="0.25">
      <c r="A530" s="13"/>
      <c r="B530" s="23"/>
      <c r="C530" s="23"/>
      <c r="D530" s="23"/>
      <c r="E530" s="23"/>
      <c r="F530" s="23"/>
      <c r="G530" s="24"/>
      <c r="H530" s="24"/>
      <c r="I530" s="24"/>
    </row>
    <row r="531" spans="1:9" s="22" customFormat="1" ht="30" hidden="1" customHeight="1" x14ac:dyDescent="0.25">
      <c r="A531" s="85" t="s">
        <v>9</v>
      </c>
      <c r="B531" s="20" t="s">
        <v>302</v>
      </c>
      <c r="C531" s="23" t="s">
        <v>388</v>
      </c>
      <c r="D531" s="23" t="s">
        <v>341</v>
      </c>
      <c r="E531" s="23" t="s">
        <v>158</v>
      </c>
      <c r="F531" s="71">
        <v>600</v>
      </c>
      <c r="G531" s="75">
        <f>G532</f>
        <v>0</v>
      </c>
      <c r="H531" s="73"/>
      <c r="I531" s="74" t="s">
        <v>32</v>
      </c>
    </row>
    <row r="532" spans="1:9" s="22" customFormat="1" hidden="1" x14ac:dyDescent="0.25">
      <c r="A532" s="85" t="s">
        <v>10</v>
      </c>
      <c r="B532" s="23" t="s">
        <v>302</v>
      </c>
      <c r="C532" s="23" t="s">
        <v>388</v>
      </c>
      <c r="D532" s="23" t="s">
        <v>341</v>
      </c>
      <c r="E532" s="23" t="s">
        <v>158</v>
      </c>
      <c r="F532" s="23" t="s">
        <v>11</v>
      </c>
      <c r="G532" s="24"/>
      <c r="H532" s="24"/>
      <c r="I532" s="24"/>
    </row>
    <row r="533" spans="1:9" s="22" customFormat="1" hidden="1" x14ac:dyDescent="0.25">
      <c r="A533" s="17" t="s">
        <v>436</v>
      </c>
      <c r="B533" s="23" t="s">
        <v>302</v>
      </c>
      <c r="C533" s="23" t="s">
        <v>388</v>
      </c>
      <c r="D533" s="23" t="s">
        <v>341</v>
      </c>
      <c r="E533" s="23" t="s">
        <v>437</v>
      </c>
      <c r="F533" s="23"/>
      <c r="G533" s="24">
        <f>G534+G540+G544+G548</f>
        <v>0</v>
      </c>
      <c r="H533" s="24"/>
      <c r="I533" s="24"/>
    </row>
    <row r="534" spans="1:9" s="22" customFormat="1" hidden="1" x14ac:dyDescent="0.25">
      <c r="A534" s="13" t="s">
        <v>438</v>
      </c>
      <c r="B534" s="23" t="s">
        <v>302</v>
      </c>
      <c r="C534" s="23" t="s">
        <v>388</v>
      </c>
      <c r="D534" s="23" t="s">
        <v>341</v>
      </c>
      <c r="E534" s="23" t="s">
        <v>439</v>
      </c>
      <c r="F534" s="23"/>
      <c r="G534" s="24">
        <f>G535</f>
        <v>0</v>
      </c>
      <c r="H534" s="24"/>
      <c r="I534" s="24"/>
    </row>
    <row r="535" spans="1:9" s="22" customFormat="1" ht="25.5" hidden="1" x14ac:dyDescent="0.25">
      <c r="A535" s="13" t="s">
        <v>39</v>
      </c>
      <c r="B535" s="23" t="s">
        <v>302</v>
      </c>
      <c r="C535" s="23" t="s">
        <v>388</v>
      </c>
      <c r="D535" s="23" t="s">
        <v>341</v>
      </c>
      <c r="E535" s="23" t="s">
        <v>440</v>
      </c>
      <c r="F535" s="23" t="s">
        <v>49</v>
      </c>
      <c r="G535" s="24">
        <f>G536</f>
        <v>0</v>
      </c>
      <c r="H535" s="24"/>
      <c r="I535" s="24"/>
    </row>
    <row r="536" spans="1:9" s="22" customFormat="1" ht="26.25" hidden="1" x14ac:dyDescent="0.25">
      <c r="A536" s="85" t="s">
        <v>35</v>
      </c>
      <c r="B536" s="68">
        <v>650</v>
      </c>
      <c r="C536" s="23" t="s">
        <v>388</v>
      </c>
      <c r="D536" s="23" t="s">
        <v>341</v>
      </c>
      <c r="E536" s="23" t="s">
        <v>440</v>
      </c>
      <c r="F536" s="71">
        <v>110</v>
      </c>
      <c r="G536" s="75">
        <f>G537</f>
        <v>0</v>
      </c>
      <c r="H536" s="72"/>
      <c r="I536" s="72"/>
    </row>
    <row r="537" spans="1:9" s="22" customFormat="1" hidden="1" x14ac:dyDescent="0.25">
      <c r="A537" s="106" t="s">
        <v>37</v>
      </c>
      <c r="B537" s="23" t="s">
        <v>302</v>
      </c>
      <c r="C537" s="23" t="s">
        <v>388</v>
      </c>
      <c r="D537" s="23" t="s">
        <v>341</v>
      </c>
      <c r="E537" s="23" t="s">
        <v>440</v>
      </c>
      <c r="F537" s="23" t="s">
        <v>38</v>
      </c>
      <c r="G537" s="24"/>
      <c r="H537" s="24"/>
      <c r="I537" s="24"/>
    </row>
    <row r="538" spans="1:9" s="22" customFormat="1" ht="38.25" hidden="1" x14ac:dyDescent="0.25">
      <c r="A538" s="13" t="s">
        <v>441</v>
      </c>
      <c r="B538" s="23" t="s">
        <v>302</v>
      </c>
      <c r="C538" s="23" t="s">
        <v>388</v>
      </c>
      <c r="D538" s="23" t="s">
        <v>341</v>
      </c>
      <c r="E538" s="23" t="s">
        <v>442</v>
      </c>
      <c r="F538" s="23"/>
      <c r="G538" s="24">
        <f>SUM(G539)</f>
        <v>0</v>
      </c>
      <c r="H538" s="24"/>
      <c r="I538" s="24"/>
    </row>
    <row r="539" spans="1:9" s="22" customFormat="1" ht="25.5" hidden="1" x14ac:dyDescent="0.25">
      <c r="A539" s="13" t="s">
        <v>443</v>
      </c>
      <c r="B539" s="23" t="s">
        <v>302</v>
      </c>
      <c r="C539" s="23" t="s">
        <v>388</v>
      </c>
      <c r="D539" s="23" t="s">
        <v>341</v>
      </c>
      <c r="E539" s="23" t="s">
        <v>442</v>
      </c>
      <c r="F539" s="23" t="s">
        <v>59</v>
      </c>
      <c r="G539" s="24"/>
      <c r="H539" s="24"/>
      <c r="I539" s="24"/>
    </row>
    <row r="540" spans="1:9" s="22" customFormat="1" hidden="1" x14ac:dyDescent="0.25">
      <c r="A540" s="13" t="s">
        <v>444</v>
      </c>
      <c r="B540" s="23" t="s">
        <v>302</v>
      </c>
      <c r="C540" s="23" t="s">
        <v>388</v>
      </c>
      <c r="D540" s="23" t="s">
        <v>341</v>
      </c>
      <c r="E540" s="23" t="s">
        <v>445</v>
      </c>
      <c r="F540" s="23"/>
      <c r="G540" s="24">
        <f>G541</f>
        <v>0</v>
      </c>
      <c r="H540" s="24"/>
      <c r="I540" s="24"/>
    </row>
    <row r="541" spans="1:9" s="22" customFormat="1" ht="25.5" hidden="1" x14ac:dyDescent="0.25">
      <c r="A541" s="13" t="s">
        <v>39</v>
      </c>
      <c r="B541" s="23" t="s">
        <v>302</v>
      </c>
      <c r="C541" s="23" t="s">
        <v>388</v>
      </c>
      <c r="D541" s="23" t="s">
        <v>341</v>
      </c>
      <c r="E541" s="23" t="s">
        <v>445</v>
      </c>
      <c r="F541" s="23" t="s">
        <v>40</v>
      </c>
      <c r="G541" s="24">
        <f>G542</f>
        <v>0</v>
      </c>
      <c r="H541" s="24"/>
      <c r="I541" s="24"/>
    </row>
    <row r="542" spans="1:9" s="22" customFormat="1" ht="25.5" hidden="1" x14ac:dyDescent="0.25">
      <c r="A542" s="16" t="s">
        <v>41</v>
      </c>
      <c r="B542" s="68">
        <v>650</v>
      </c>
      <c r="C542" s="23" t="s">
        <v>388</v>
      </c>
      <c r="D542" s="23" t="s">
        <v>341</v>
      </c>
      <c r="E542" s="23" t="s">
        <v>445</v>
      </c>
      <c r="F542" s="71">
        <v>240</v>
      </c>
      <c r="G542" s="75">
        <f>G543</f>
        <v>0</v>
      </c>
      <c r="H542" s="72"/>
      <c r="I542" s="72"/>
    </row>
    <row r="543" spans="1:9" s="22" customFormat="1" ht="25.5" hidden="1" x14ac:dyDescent="0.25">
      <c r="A543" s="13" t="s">
        <v>68</v>
      </c>
      <c r="B543" s="23" t="s">
        <v>302</v>
      </c>
      <c r="C543" s="23" t="s">
        <v>388</v>
      </c>
      <c r="D543" s="23" t="s">
        <v>341</v>
      </c>
      <c r="E543" s="23" t="s">
        <v>445</v>
      </c>
      <c r="F543" s="23" t="s">
        <v>59</v>
      </c>
      <c r="G543" s="24"/>
      <c r="H543" s="24"/>
      <c r="I543" s="24"/>
    </row>
    <row r="544" spans="1:9" s="22" customFormat="1" hidden="1" x14ac:dyDescent="0.25">
      <c r="A544" s="13" t="s">
        <v>446</v>
      </c>
      <c r="B544" s="23" t="s">
        <v>302</v>
      </c>
      <c r="C544" s="23" t="s">
        <v>388</v>
      </c>
      <c r="D544" s="23" t="s">
        <v>341</v>
      </c>
      <c r="E544" s="23" t="s">
        <v>447</v>
      </c>
      <c r="F544" s="23"/>
      <c r="G544" s="24">
        <f>G545</f>
        <v>0</v>
      </c>
      <c r="H544" s="24"/>
      <c r="I544" s="24"/>
    </row>
    <row r="545" spans="1:9" s="22" customFormat="1" ht="25.5" hidden="1" x14ac:dyDescent="0.25">
      <c r="A545" s="13" t="s">
        <v>39</v>
      </c>
      <c r="B545" s="23" t="s">
        <v>302</v>
      </c>
      <c r="C545" s="23" t="s">
        <v>388</v>
      </c>
      <c r="D545" s="23" t="s">
        <v>341</v>
      </c>
      <c r="E545" s="23" t="s">
        <v>447</v>
      </c>
      <c r="F545" s="23" t="s">
        <v>40</v>
      </c>
      <c r="G545" s="24">
        <f>G546</f>
        <v>0</v>
      </c>
      <c r="H545" s="24"/>
      <c r="I545" s="24"/>
    </row>
    <row r="546" spans="1:9" s="22" customFormat="1" ht="25.5" hidden="1" x14ac:dyDescent="0.25">
      <c r="A546" s="16" t="s">
        <v>41</v>
      </c>
      <c r="B546" s="68">
        <v>650</v>
      </c>
      <c r="C546" s="23" t="s">
        <v>388</v>
      </c>
      <c r="D546" s="23" t="s">
        <v>341</v>
      </c>
      <c r="E546" s="23" t="s">
        <v>447</v>
      </c>
      <c r="F546" s="71">
        <v>240</v>
      </c>
      <c r="G546" s="75">
        <f>G547</f>
        <v>0</v>
      </c>
      <c r="H546" s="72"/>
      <c r="I546" s="72"/>
    </row>
    <row r="547" spans="1:9" s="22" customFormat="1" ht="25.5" hidden="1" x14ac:dyDescent="0.25">
      <c r="A547" s="13" t="s">
        <v>68</v>
      </c>
      <c r="B547" s="23" t="s">
        <v>302</v>
      </c>
      <c r="C547" s="23" t="s">
        <v>388</v>
      </c>
      <c r="D547" s="23" t="s">
        <v>341</v>
      </c>
      <c r="E547" s="23" t="s">
        <v>447</v>
      </c>
      <c r="F547" s="23" t="s">
        <v>59</v>
      </c>
      <c r="G547" s="24"/>
      <c r="H547" s="24"/>
      <c r="I547" s="24"/>
    </row>
    <row r="548" spans="1:9" s="22" customFormat="1" ht="25.5" hidden="1" x14ac:dyDescent="0.25">
      <c r="A548" s="13" t="s">
        <v>448</v>
      </c>
      <c r="B548" s="23" t="s">
        <v>302</v>
      </c>
      <c r="C548" s="23" t="s">
        <v>388</v>
      </c>
      <c r="D548" s="23" t="s">
        <v>341</v>
      </c>
      <c r="E548" s="23" t="s">
        <v>449</v>
      </c>
      <c r="F548" s="23"/>
      <c r="G548" s="24">
        <f>G552+G549</f>
        <v>0</v>
      </c>
      <c r="H548" s="24"/>
      <c r="I548" s="24"/>
    </row>
    <row r="549" spans="1:9" s="22" customFormat="1" ht="51" hidden="1" x14ac:dyDescent="0.25">
      <c r="A549" s="13" t="s">
        <v>450</v>
      </c>
      <c r="B549" s="23" t="s">
        <v>302</v>
      </c>
      <c r="C549" s="23" t="s">
        <v>388</v>
      </c>
      <c r="D549" s="23" t="s">
        <v>341</v>
      </c>
      <c r="E549" s="23" t="s">
        <v>449</v>
      </c>
      <c r="F549" s="23" t="s">
        <v>49</v>
      </c>
      <c r="G549" s="24">
        <f>G550</f>
        <v>0</v>
      </c>
      <c r="H549" s="24"/>
      <c r="I549" s="24"/>
    </row>
    <row r="550" spans="1:9" s="22" customFormat="1" hidden="1" x14ac:dyDescent="0.25">
      <c r="A550" s="106" t="s">
        <v>35</v>
      </c>
      <c r="B550" s="23" t="s">
        <v>302</v>
      </c>
      <c r="C550" s="23" t="s">
        <v>388</v>
      </c>
      <c r="D550" s="23" t="s">
        <v>341</v>
      </c>
      <c r="E550" s="23" t="s">
        <v>449</v>
      </c>
      <c r="F550" s="23" t="s">
        <v>36</v>
      </c>
      <c r="G550" s="24">
        <f>G551</f>
        <v>0</v>
      </c>
      <c r="H550" s="24"/>
      <c r="I550" s="24"/>
    </row>
    <row r="551" spans="1:9" s="22" customFormat="1" hidden="1" x14ac:dyDescent="0.25">
      <c r="A551" s="106" t="s">
        <v>37</v>
      </c>
      <c r="B551" s="20" t="s">
        <v>302</v>
      </c>
      <c r="C551" s="20" t="s">
        <v>388</v>
      </c>
      <c r="D551" s="20" t="s">
        <v>341</v>
      </c>
      <c r="E551" s="23" t="s">
        <v>449</v>
      </c>
      <c r="F551" s="20" t="s">
        <v>38</v>
      </c>
      <c r="G551" s="21"/>
      <c r="H551" s="24"/>
      <c r="I551" s="24"/>
    </row>
    <row r="552" spans="1:9" s="22" customFormat="1" ht="25.5" hidden="1" x14ac:dyDescent="0.25">
      <c r="A552" s="13" t="s">
        <v>39</v>
      </c>
      <c r="B552" s="23" t="s">
        <v>302</v>
      </c>
      <c r="C552" s="23" t="s">
        <v>388</v>
      </c>
      <c r="D552" s="23" t="s">
        <v>341</v>
      </c>
      <c r="E552" s="23" t="s">
        <v>449</v>
      </c>
      <c r="F552" s="23" t="s">
        <v>40</v>
      </c>
      <c r="G552" s="24">
        <f>G553</f>
        <v>0</v>
      </c>
      <c r="H552" s="24"/>
      <c r="I552" s="24"/>
    </row>
    <row r="553" spans="1:9" s="22" customFormat="1" ht="25.5" hidden="1" x14ac:dyDescent="0.25">
      <c r="A553" s="16" t="s">
        <v>41</v>
      </c>
      <c r="B553" s="68">
        <v>650</v>
      </c>
      <c r="C553" s="23" t="s">
        <v>388</v>
      </c>
      <c r="D553" s="23" t="s">
        <v>341</v>
      </c>
      <c r="E553" s="23" t="s">
        <v>449</v>
      </c>
      <c r="F553" s="71">
        <v>240</v>
      </c>
      <c r="G553" s="75">
        <f>G554</f>
        <v>0</v>
      </c>
      <c r="H553" s="72"/>
      <c r="I553" s="72"/>
    </row>
    <row r="554" spans="1:9" s="22" customFormat="1" ht="25.5" hidden="1" x14ac:dyDescent="0.25">
      <c r="A554" s="13" t="s">
        <v>68</v>
      </c>
      <c r="B554" s="23" t="s">
        <v>302</v>
      </c>
      <c r="C554" s="23" t="s">
        <v>388</v>
      </c>
      <c r="D554" s="23" t="s">
        <v>341</v>
      </c>
      <c r="E554" s="23" t="s">
        <v>449</v>
      </c>
      <c r="F554" s="23" t="s">
        <v>59</v>
      </c>
      <c r="G554" s="24"/>
      <c r="H554" s="24"/>
      <c r="I554" s="24"/>
    </row>
    <row r="555" spans="1:9" s="22" customFormat="1" hidden="1" x14ac:dyDescent="0.25">
      <c r="A555" s="13" t="s">
        <v>451</v>
      </c>
      <c r="B555" s="23" t="s">
        <v>302</v>
      </c>
      <c r="C555" s="23" t="s">
        <v>388</v>
      </c>
      <c r="D555" s="23" t="s">
        <v>341</v>
      </c>
      <c r="E555" s="23" t="s">
        <v>452</v>
      </c>
      <c r="F555" s="23"/>
      <c r="G555" s="24">
        <f>G556</f>
        <v>0</v>
      </c>
      <c r="H555" s="24"/>
      <c r="I555" s="24"/>
    </row>
    <row r="556" spans="1:9" s="22" customFormat="1" ht="25.5" hidden="1" x14ac:dyDescent="0.25">
      <c r="A556" s="13" t="s">
        <v>39</v>
      </c>
      <c r="B556" s="23" t="s">
        <v>302</v>
      </c>
      <c r="C556" s="23" t="s">
        <v>388</v>
      </c>
      <c r="D556" s="23" t="s">
        <v>341</v>
      </c>
      <c r="E556" s="23" t="s">
        <v>452</v>
      </c>
      <c r="F556" s="23" t="s">
        <v>40</v>
      </c>
      <c r="G556" s="24">
        <f>G557</f>
        <v>0</v>
      </c>
      <c r="H556" s="24"/>
      <c r="I556" s="24"/>
    </row>
    <row r="557" spans="1:9" s="22" customFormat="1" ht="25.5" hidden="1" x14ac:dyDescent="0.25">
      <c r="A557" s="16" t="s">
        <v>41</v>
      </c>
      <c r="B557" s="68">
        <v>650</v>
      </c>
      <c r="C557" s="23" t="s">
        <v>388</v>
      </c>
      <c r="D557" s="23" t="s">
        <v>341</v>
      </c>
      <c r="E557" s="23" t="s">
        <v>452</v>
      </c>
      <c r="F557" s="71">
        <v>240</v>
      </c>
      <c r="G557" s="75">
        <f>G558</f>
        <v>0</v>
      </c>
      <c r="H557" s="72"/>
      <c r="I557" s="72"/>
    </row>
    <row r="558" spans="1:9" s="22" customFormat="1" ht="25.5" hidden="1" x14ac:dyDescent="0.25">
      <c r="A558" s="13" t="s">
        <v>443</v>
      </c>
      <c r="B558" s="23" t="s">
        <v>302</v>
      </c>
      <c r="C558" s="23" t="s">
        <v>388</v>
      </c>
      <c r="D558" s="23" t="s">
        <v>341</v>
      </c>
      <c r="E558" s="23" t="s">
        <v>452</v>
      </c>
      <c r="F558" s="23" t="s">
        <v>59</v>
      </c>
      <c r="G558" s="24"/>
      <c r="H558" s="24"/>
      <c r="I558" s="24"/>
    </row>
    <row r="559" spans="1:9" s="22" customFormat="1" ht="38.25" hidden="1" x14ac:dyDescent="0.25">
      <c r="A559" s="13" t="s">
        <v>453</v>
      </c>
      <c r="B559" s="23" t="s">
        <v>302</v>
      </c>
      <c r="C559" s="23" t="s">
        <v>388</v>
      </c>
      <c r="D559" s="23" t="s">
        <v>341</v>
      </c>
      <c r="E559" s="23" t="s">
        <v>454</v>
      </c>
      <c r="F559" s="23"/>
      <c r="G559" s="24">
        <f>G560</f>
        <v>0</v>
      </c>
      <c r="H559" s="24"/>
      <c r="I559" s="24"/>
    </row>
    <row r="560" spans="1:9" s="22" customFormat="1" ht="25.5" hidden="1" x14ac:dyDescent="0.25">
      <c r="A560" s="13" t="s">
        <v>39</v>
      </c>
      <c r="B560" s="23" t="s">
        <v>302</v>
      </c>
      <c r="C560" s="23" t="s">
        <v>388</v>
      </c>
      <c r="D560" s="23" t="s">
        <v>341</v>
      </c>
      <c r="E560" s="23" t="s">
        <v>454</v>
      </c>
      <c r="F560" s="23" t="s">
        <v>40</v>
      </c>
      <c r="G560" s="24">
        <f>G561</f>
        <v>0</v>
      </c>
      <c r="H560" s="24"/>
      <c r="I560" s="24"/>
    </row>
    <row r="561" spans="1:9" s="22" customFormat="1" ht="25.5" hidden="1" x14ac:dyDescent="0.25">
      <c r="A561" s="16" t="s">
        <v>41</v>
      </c>
      <c r="B561" s="68">
        <v>650</v>
      </c>
      <c r="C561" s="23" t="s">
        <v>388</v>
      </c>
      <c r="D561" s="23" t="s">
        <v>341</v>
      </c>
      <c r="E561" s="23" t="s">
        <v>454</v>
      </c>
      <c r="F561" s="71">
        <v>240</v>
      </c>
      <c r="G561" s="75">
        <f>G562</f>
        <v>0</v>
      </c>
      <c r="H561" s="72"/>
      <c r="I561" s="72"/>
    </row>
    <row r="562" spans="1:9" s="22" customFormat="1" ht="25.5" hidden="1" x14ac:dyDescent="0.25">
      <c r="A562" s="13" t="s">
        <v>68</v>
      </c>
      <c r="B562" s="23" t="s">
        <v>302</v>
      </c>
      <c r="C562" s="23" t="s">
        <v>388</v>
      </c>
      <c r="D562" s="23" t="s">
        <v>341</v>
      </c>
      <c r="E562" s="23" t="s">
        <v>454</v>
      </c>
      <c r="F562" s="23" t="s">
        <v>59</v>
      </c>
      <c r="G562" s="24"/>
      <c r="H562" s="24"/>
      <c r="I562" s="24"/>
    </row>
    <row r="563" spans="1:9" s="22" customFormat="1" ht="38.25" hidden="1" x14ac:dyDescent="0.25">
      <c r="A563" s="17" t="s">
        <v>455</v>
      </c>
      <c r="B563" s="23" t="s">
        <v>302</v>
      </c>
      <c r="C563" s="23" t="s">
        <v>388</v>
      </c>
      <c r="D563" s="23" t="s">
        <v>341</v>
      </c>
      <c r="E563" s="23" t="s">
        <v>456</v>
      </c>
      <c r="F563" s="23"/>
      <c r="G563" s="24">
        <f>G564</f>
        <v>0</v>
      </c>
      <c r="H563" s="24"/>
      <c r="I563" s="24"/>
    </row>
    <row r="564" spans="1:9" s="22" customFormat="1" ht="25.5" hidden="1" x14ac:dyDescent="0.25">
      <c r="A564" s="13" t="s">
        <v>39</v>
      </c>
      <c r="B564" s="23" t="s">
        <v>302</v>
      </c>
      <c r="C564" s="23" t="s">
        <v>388</v>
      </c>
      <c r="D564" s="23" t="s">
        <v>341</v>
      </c>
      <c r="E564" s="23" t="s">
        <v>456</v>
      </c>
      <c r="F564" s="23" t="s">
        <v>42</v>
      </c>
      <c r="G564" s="24">
        <f>G565</f>
        <v>0</v>
      </c>
      <c r="H564" s="24"/>
      <c r="I564" s="24"/>
    </row>
    <row r="565" spans="1:9" s="22" customFormat="1" ht="25.5" hidden="1" x14ac:dyDescent="0.25">
      <c r="A565" s="16" t="s">
        <v>41</v>
      </c>
      <c r="B565" s="68">
        <v>650</v>
      </c>
      <c r="C565" s="23" t="s">
        <v>388</v>
      </c>
      <c r="D565" s="23" t="s">
        <v>341</v>
      </c>
      <c r="E565" s="23" t="s">
        <v>456</v>
      </c>
      <c r="F565" s="23" t="s">
        <v>11</v>
      </c>
      <c r="G565" s="75">
        <f>G566</f>
        <v>0</v>
      </c>
      <c r="H565" s="72"/>
      <c r="I565" s="72"/>
    </row>
    <row r="566" spans="1:9" s="22" customFormat="1" ht="25.5" hidden="1" x14ac:dyDescent="0.25">
      <c r="A566" s="13" t="s">
        <v>68</v>
      </c>
      <c r="B566" s="23" t="s">
        <v>302</v>
      </c>
      <c r="C566" s="23" t="s">
        <v>388</v>
      </c>
      <c r="D566" s="23" t="s">
        <v>341</v>
      </c>
      <c r="E566" s="23" t="s">
        <v>456</v>
      </c>
      <c r="F566" s="23" t="s">
        <v>15</v>
      </c>
      <c r="G566" s="24"/>
      <c r="H566" s="62"/>
      <c r="I566" s="24"/>
    </row>
    <row r="567" spans="1:9" s="22" customFormat="1" ht="38.25" customHeight="1" x14ac:dyDescent="0.25">
      <c r="A567" s="13" t="s">
        <v>159</v>
      </c>
      <c r="B567" s="23" t="s">
        <v>302</v>
      </c>
      <c r="C567" s="23" t="s">
        <v>388</v>
      </c>
      <c r="D567" s="23" t="s">
        <v>341</v>
      </c>
      <c r="E567" s="23" t="s">
        <v>160</v>
      </c>
      <c r="F567" s="23"/>
      <c r="G567" s="24">
        <f>G568+G574+G571+G614</f>
        <v>12668311.789999999</v>
      </c>
      <c r="H567" s="24"/>
      <c r="I567" s="24"/>
    </row>
    <row r="568" spans="1:9" s="22" customFormat="1" ht="25.5" x14ac:dyDescent="0.25">
      <c r="A568" s="13" t="s">
        <v>161</v>
      </c>
      <c r="B568" s="23" t="s">
        <v>302</v>
      </c>
      <c r="C568" s="23" t="s">
        <v>388</v>
      </c>
      <c r="D568" s="23" t="s">
        <v>341</v>
      </c>
      <c r="E568" s="23" t="s">
        <v>163</v>
      </c>
      <c r="F568" s="23"/>
      <c r="G568" s="24">
        <f>G569+G534</f>
        <v>2611454.86</v>
      </c>
      <c r="H568" s="24"/>
      <c r="I568" s="24"/>
    </row>
    <row r="569" spans="1:9" s="22" customFormat="1" ht="25.5" x14ac:dyDescent="0.25">
      <c r="A569" s="13" t="s">
        <v>39</v>
      </c>
      <c r="B569" s="23" t="s">
        <v>302</v>
      </c>
      <c r="C569" s="23" t="s">
        <v>388</v>
      </c>
      <c r="D569" s="23" t="s">
        <v>341</v>
      </c>
      <c r="E569" s="23" t="s">
        <v>163</v>
      </c>
      <c r="F569" s="23" t="s">
        <v>40</v>
      </c>
      <c r="G569" s="24">
        <f>G570</f>
        <v>2611454.86</v>
      </c>
      <c r="H569" s="24"/>
      <c r="I569" s="24"/>
    </row>
    <row r="570" spans="1:9" s="22" customFormat="1" ht="27" customHeight="1" x14ac:dyDescent="0.25">
      <c r="A570" s="16" t="s">
        <v>41</v>
      </c>
      <c r="B570" s="68">
        <v>650</v>
      </c>
      <c r="C570" s="23" t="s">
        <v>388</v>
      </c>
      <c r="D570" s="23" t="s">
        <v>341</v>
      </c>
      <c r="E570" s="23" t="s">
        <v>163</v>
      </c>
      <c r="F570" s="71">
        <v>240</v>
      </c>
      <c r="G570" s="75">
        <v>2611454.86</v>
      </c>
      <c r="H570" s="72"/>
      <c r="I570" s="72"/>
    </row>
    <row r="571" spans="1:9" s="22" customFormat="1" x14ac:dyDescent="0.25">
      <c r="A571" s="13" t="s">
        <v>580</v>
      </c>
      <c r="B571" s="23" t="s">
        <v>302</v>
      </c>
      <c r="C571" s="23" t="s">
        <v>388</v>
      </c>
      <c r="D571" s="23" t="s">
        <v>341</v>
      </c>
      <c r="E571" s="23" t="s">
        <v>581</v>
      </c>
      <c r="F571" s="23"/>
      <c r="G571" s="24">
        <f>G572+G537</f>
        <v>5457865.4699999997</v>
      </c>
      <c r="H571" s="24"/>
      <c r="I571" s="24"/>
    </row>
    <row r="572" spans="1:9" s="22" customFormat="1" ht="25.5" x14ac:dyDescent="0.25">
      <c r="A572" s="13" t="s">
        <v>39</v>
      </c>
      <c r="B572" s="23" t="s">
        <v>302</v>
      </c>
      <c r="C572" s="23" t="s">
        <v>388</v>
      </c>
      <c r="D572" s="23" t="s">
        <v>341</v>
      </c>
      <c r="E572" s="23" t="s">
        <v>581</v>
      </c>
      <c r="F572" s="23" t="s">
        <v>40</v>
      </c>
      <c r="G572" s="24">
        <f>G573</f>
        <v>5457865.4699999997</v>
      </c>
      <c r="H572" s="24"/>
      <c r="I572" s="24"/>
    </row>
    <row r="573" spans="1:9" s="22" customFormat="1" ht="27" customHeight="1" x14ac:dyDescent="0.25">
      <c r="A573" s="16" t="s">
        <v>41</v>
      </c>
      <c r="B573" s="68">
        <v>650</v>
      </c>
      <c r="C573" s="23" t="s">
        <v>388</v>
      </c>
      <c r="D573" s="23" t="s">
        <v>341</v>
      </c>
      <c r="E573" s="23" t="s">
        <v>581</v>
      </c>
      <c r="F573" s="71">
        <v>240</v>
      </c>
      <c r="G573" s="75">
        <v>5457865.4699999997</v>
      </c>
      <c r="H573" s="72"/>
      <c r="I573" s="72"/>
    </row>
    <row r="574" spans="1:9" s="22" customFormat="1" ht="25.5" x14ac:dyDescent="0.25">
      <c r="A574" s="13" t="s">
        <v>161</v>
      </c>
      <c r="B574" s="23" t="s">
        <v>302</v>
      </c>
      <c r="C574" s="23" t="s">
        <v>388</v>
      </c>
      <c r="D574" s="23" t="s">
        <v>341</v>
      </c>
      <c r="E574" s="23" t="s">
        <v>541</v>
      </c>
      <c r="F574" s="23"/>
      <c r="G574" s="24">
        <f>G575+G537</f>
        <v>3992561.96</v>
      </c>
      <c r="H574" s="24"/>
      <c r="I574" s="24"/>
    </row>
    <row r="575" spans="1:9" s="22" customFormat="1" ht="25.5" x14ac:dyDescent="0.25">
      <c r="A575" s="13" t="s">
        <v>39</v>
      </c>
      <c r="B575" s="23" t="s">
        <v>302</v>
      </c>
      <c r="C575" s="23" t="s">
        <v>388</v>
      </c>
      <c r="D575" s="23" t="s">
        <v>341</v>
      </c>
      <c r="E575" s="23" t="s">
        <v>541</v>
      </c>
      <c r="F575" s="23" t="s">
        <v>40</v>
      </c>
      <c r="G575" s="24">
        <f>G576</f>
        <v>3992561.96</v>
      </c>
      <c r="H575" s="24"/>
      <c r="I575" s="24"/>
    </row>
    <row r="576" spans="1:9" s="22" customFormat="1" ht="25.5" x14ac:dyDescent="0.25">
      <c r="A576" s="16" t="s">
        <v>41</v>
      </c>
      <c r="B576" s="68">
        <v>650</v>
      </c>
      <c r="C576" s="23" t="s">
        <v>388</v>
      </c>
      <c r="D576" s="23" t="s">
        <v>341</v>
      </c>
      <c r="E576" s="23" t="s">
        <v>541</v>
      </c>
      <c r="F576" s="71">
        <v>240</v>
      </c>
      <c r="G576" s="75">
        <v>3992561.96</v>
      </c>
      <c r="H576" s="72"/>
      <c r="I576" s="72"/>
    </row>
    <row r="577" spans="1:9" s="22" customFormat="1" ht="32.25" hidden="1" customHeight="1" x14ac:dyDescent="0.25">
      <c r="A577" s="13" t="s">
        <v>177</v>
      </c>
      <c r="B577" s="23" t="s">
        <v>302</v>
      </c>
      <c r="C577" s="23" t="s">
        <v>388</v>
      </c>
      <c r="D577" s="23" t="s">
        <v>341</v>
      </c>
      <c r="E577" s="23" t="s">
        <v>178</v>
      </c>
      <c r="F577" s="23"/>
      <c r="G577" s="24">
        <f>G578</f>
        <v>0</v>
      </c>
      <c r="H577" s="24"/>
      <c r="I577" s="24"/>
    </row>
    <row r="578" spans="1:9" s="22" customFormat="1" ht="51" hidden="1" x14ac:dyDescent="0.25">
      <c r="A578" s="13" t="s">
        <v>179</v>
      </c>
      <c r="B578" s="23" t="s">
        <v>302</v>
      </c>
      <c r="C578" s="23" t="s">
        <v>388</v>
      </c>
      <c r="D578" s="23" t="s">
        <v>341</v>
      </c>
      <c r="E578" s="23" t="s">
        <v>180</v>
      </c>
      <c r="F578" s="23"/>
      <c r="G578" s="24">
        <f>G579+G538</f>
        <v>0</v>
      </c>
      <c r="H578" s="24"/>
      <c r="I578" s="24"/>
    </row>
    <row r="579" spans="1:9" s="22" customFormat="1" ht="51" hidden="1" x14ac:dyDescent="0.25">
      <c r="A579" s="16" t="s">
        <v>79</v>
      </c>
      <c r="B579" s="23" t="s">
        <v>302</v>
      </c>
      <c r="C579" s="23" t="s">
        <v>388</v>
      </c>
      <c r="D579" s="23" t="s">
        <v>341</v>
      </c>
      <c r="E579" s="23" t="s">
        <v>180</v>
      </c>
      <c r="F579" s="71">
        <v>600</v>
      </c>
      <c r="G579" s="24">
        <f>G580</f>
        <v>0</v>
      </c>
      <c r="H579" s="24"/>
      <c r="I579" s="24"/>
    </row>
    <row r="580" spans="1:9" s="22" customFormat="1" ht="15.75" hidden="1" customHeight="1" x14ac:dyDescent="0.25">
      <c r="A580" s="13" t="s">
        <v>10</v>
      </c>
      <c r="B580" s="68">
        <v>650</v>
      </c>
      <c r="C580" s="23" t="s">
        <v>388</v>
      </c>
      <c r="D580" s="23" t="s">
        <v>341</v>
      </c>
      <c r="E580" s="23" t="s">
        <v>180</v>
      </c>
      <c r="F580" s="71">
        <v>610</v>
      </c>
      <c r="G580" s="75"/>
      <c r="H580" s="72"/>
      <c r="I580" s="72"/>
    </row>
    <row r="581" spans="1:9" s="22" customFormat="1" ht="32.25" hidden="1" customHeight="1" x14ac:dyDescent="0.25">
      <c r="A581" s="13" t="s">
        <v>177</v>
      </c>
      <c r="B581" s="23" t="s">
        <v>302</v>
      </c>
      <c r="C581" s="23" t="s">
        <v>388</v>
      </c>
      <c r="D581" s="23" t="s">
        <v>341</v>
      </c>
      <c r="E581" s="23" t="s">
        <v>181</v>
      </c>
      <c r="F581" s="23"/>
      <c r="G581" s="24">
        <f>G582</f>
        <v>0</v>
      </c>
      <c r="H581" s="24"/>
      <c r="I581" s="24"/>
    </row>
    <row r="582" spans="1:9" s="22" customFormat="1" ht="51" hidden="1" x14ac:dyDescent="0.25">
      <c r="A582" s="13" t="s">
        <v>179</v>
      </c>
      <c r="B582" s="23" t="s">
        <v>302</v>
      </c>
      <c r="C582" s="23" t="s">
        <v>388</v>
      </c>
      <c r="D582" s="23" t="s">
        <v>341</v>
      </c>
      <c r="E582" s="23" t="s">
        <v>182</v>
      </c>
      <c r="F582" s="23"/>
      <c r="G582" s="24">
        <f>G583+G542</f>
        <v>0</v>
      </c>
      <c r="H582" s="24"/>
      <c r="I582" s="24"/>
    </row>
    <row r="583" spans="1:9" s="22" customFormat="1" ht="51" hidden="1" x14ac:dyDescent="0.25">
      <c r="A583" s="16" t="s">
        <v>79</v>
      </c>
      <c r="B583" s="23" t="s">
        <v>302</v>
      </c>
      <c r="C583" s="23" t="s">
        <v>388</v>
      </c>
      <c r="D583" s="23" t="s">
        <v>341</v>
      </c>
      <c r="E583" s="23" t="s">
        <v>182</v>
      </c>
      <c r="F583" s="71">
        <v>600</v>
      </c>
      <c r="G583" s="24">
        <f>G584</f>
        <v>0</v>
      </c>
      <c r="H583" s="24"/>
      <c r="I583" s="24"/>
    </row>
    <row r="584" spans="1:9" s="22" customFormat="1" ht="15.75" hidden="1" customHeight="1" x14ac:dyDescent="0.25">
      <c r="A584" s="13" t="s">
        <v>10</v>
      </c>
      <c r="B584" s="68">
        <v>650</v>
      </c>
      <c r="C584" s="23" t="s">
        <v>388</v>
      </c>
      <c r="D584" s="23" t="s">
        <v>341</v>
      </c>
      <c r="E584" s="23" t="s">
        <v>182</v>
      </c>
      <c r="F584" s="71">
        <v>610</v>
      </c>
      <c r="G584" s="75"/>
      <c r="H584" s="72"/>
      <c r="I584" s="72"/>
    </row>
    <row r="585" spans="1:9" s="111" customFormat="1" ht="13.5" hidden="1" customHeight="1" x14ac:dyDescent="0.2">
      <c r="A585" s="66" t="s">
        <v>457</v>
      </c>
      <c r="B585" s="90"/>
      <c r="C585" s="67" t="s">
        <v>458</v>
      </c>
      <c r="D585" s="67"/>
      <c r="E585" s="67"/>
      <c r="F585" s="102"/>
      <c r="G585" s="103">
        <f t="shared" ref="G585:H590" si="5">G586</f>
        <v>0</v>
      </c>
      <c r="H585" s="103">
        <f t="shared" si="5"/>
        <v>0</v>
      </c>
      <c r="I585" s="94"/>
    </row>
    <row r="586" spans="1:9" s="22" customFormat="1" ht="13.5" hidden="1" customHeight="1" x14ac:dyDescent="0.25">
      <c r="A586" s="13" t="s">
        <v>459</v>
      </c>
      <c r="B586" s="68"/>
      <c r="C586" s="23" t="s">
        <v>458</v>
      </c>
      <c r="D586" s="23" t="s">
        <v>388</v>
      </c>
      <c r="E586" s="23"/>
      <c r="F586" s="71"/>
      <c r="G586" s="75">
        <f t="shared" si="5"/>
        <v>0</v>
      </c>
      <c r="H586" s="75">
        <f t="shared" si="5"/>
        <v>0</v>
      </c>
      <c r="I586" s="72"/>
    </row>
    <row r="587" spans="1:9" s="22" customFormat="1" hidden="1" x14ac:dyDescent="0.25">
      <c r="A587" s="81" t="s">
        <v>183</v>
      </c>
      <c r="B587" s="68"/>
      <c r="C587" s="23" t="s">
        <v>458</v>
      </c>
      <c r="D587" s="23" t="s">
        <v>388</v>
      </c>
      <c r="E587" s="23" t="s">
        <v>184</v>
      </c>
      <c r="F587" s="71"/>
      <c r="G587" s="75">
        <f t="shared" si="5"/>
        <v>0</v>
      </c>
      <c r="H587" s="75">
        <f t="shared" si="5"/>
        <v>0</v>
      </c>
      <c r="I587" s="72"/>
    </row>
    <row r="588" spans="1:9" s="22" customFormat="1" ht="26.25" hidden="1" x14ac:dyDescent="0.25">
      <c r="A588" s="83" t="s">
        <v>185</v>
      </c>
      <c r="B588" s="68"/>
      <c r="C588" s="23" t="s">
        <v>458</v>
      </c>
      <c r="D588" s="23" t="s">
        <v>388</v>
      </c>
      <c r="E588" s="23" t="s">
        <v>186</v>
      </c>
      <c r="F588" s="71"/>
      <c r="G588" s="75">
        <f t="shared" si="5"/>
        <v>0</v>
      </c>
      <c r="H588" s="75">
        <f t="shared" si="5"/>
        <v>0</v>
      </c>
      <c r="I588" s="72"/>
    </row>
    <row r="589" spans="1:9" s="22" customFormat="1" ht="38.25" hidden="1" customHeight="1" x14ac:dyDescent="0.25">
      <c r="A589" s="16" t="s">
        <v>153</v>
      </c>
      <c r="B589" s="20" t="s">
        <v>302</v>
      </c>
      <c r="C589" s="23" t="s">
        <v>458</v>
      </c>
      <c r="D589" s="23" t="s">
        <v>388</v>
      </c>
      <c r="E589" s="70">
        <v>4000184290</v>
      </c>
      <c r="F589" s="71"/>
      <c r="G589" s="75">
        <f t="shared" si="5"/>
        <v>0</v>
      </c>
      <c r="H589" s="75">
        <f t="shared" si="5"/>
        <v>0</v>
      </c>
      <c r="I589" s="72"/>
    </row>
    <row r="590" spans="1:9" s="22" customFormat="1" ht="25.5" hidden="1" customHeight="1" x14ac:dyDescent="0.25">
      <c r="A590" s="13" t="s">
        <v>39</v>
      </c>
      <c r="B590" s="23" t="s">
        <v>302</v>
      </c>
      <c r="C590" s="23" t="s">
        <v>458</v>
      </c>
      <c r="D590" s="23" t="s">
        <v>388</v>
      </c>
      <c r="E590" s="70">
        <v>4000184290</v>
      </c>
      <c r="F590" s="71">
        <v>200</v>
      </c>
      <c r="G590" s="75">
        <f t="shared" si="5"/>
        <v>0</v>
      </c>
      <c r="H590" s="75">
        <f t="shared" si="5"/>
        <v>0</v>
      </c>
      <c r="I590" s="72"/>
    </row>
    <row r="591" spans="1:9" s="22" customFormat="1" ht="25.5" hidden="1" x14ac:dyDescent="0.25">
      <c r="A591" s="16" t="s">
        <v>41</v>
      </c>
      <c r="B591" s="68">
        <v>650</v>
      </c>
      <c r="C591" s="23" t="s">
        <v>458</v>
      </c>
      <c r="D591" s="23" t="s">
        <v>388</v>
      </c>
      <c r="E591" s="70">
        <v>4000184290</v>
      </c>
      <c r="F591" s="71">
        <v>240</v>
      </c>
      <c r="G591" s="75"/>
      <c r="H591" s="75">
        <f>G591</f>
        <v>0</v>
      </c>
      <c r="I591" s="72"/>
    </row>
    <row r="592" spans="1:9" s="22" customFormat="1" ht="25.5" hidden="1" x14ac:dyDescent="0.25">
      <c r="A592" s="17" t="s">
        <v>29</v>
      </c>
      <c r="B592" s="23" t="s">
        <v>302</v>
      </c>
      <c r="C592" s="23" t="s">
        <v>311</v>
      </c>
      <c r="D592" s="23" t="s">
        <v>388</v>
      </c>
      <c r="E592" s="70">
        <v>1800100590</v>
      </c>
      <c r="F592" s="67"/>
      <c r="G592" s="62">
        <f>G593</f>
        <v>0</v>
      </c>
      <c r="H592" s="62"/>
      <c r="I592" s="62"/>
    </row>
    <row r="593" spans="1:9" s="22" customFormat="1" ht="51" hidden="1" x14ac:dyDescent="0.25">
      <c r="A593" s="16" t="s">
        <v>79</v>
      </c>
      <c r="B593" s="23" t="s">
        <v>302</v>
      </c>
      <c r="C593" s="23" t="s">
        <v>311</v>
      </c>
      <c r="D593" s="23" t="s">
        <v>388</v>
      </c>
      <c r="E593" s="70">
        <v>1800100590</v>
      </c>
      <c r="F593" s="67"/>
      <c r="G593" s="62">
        <f>G594</f>
        <v>0</v>
      </c>
      <c r="H593" s="62"/>
      <c r="I593" s="62"/>
    </row>
    <row r="594" spans="1:9" s="22" customFormat="1" hidden="1" x14ac:dyDescent="0.25">
      <c r="A594" s="13" t="s">
        <v>10</v>
      </c>
      <c r="B594" s="23" t="s">
        <v>302</v>
      </c>
      <c r="C594" s="23" t="s">
        <v>311</v>
      </c>
      <c r="D594" s="23" t="s">
        <v>388</v>
      </c>
      <c r="E594" s="70">
        <v>1800100590</v>
      </c>
      <c r="F594" s="71" t="s">
        <v>32</v>
      </c>
      <c r="G594" s="75">
        <f>G599</f>
        <v>0</v>
      </c>
      <c r="H594" s="77"/>
      <c r="I594" s="78" t="s">
        <v>32</v>
      </c>
    </row>
    <row r="595" spans="1:9" s="22" customFormat="1" ht="51" hidden="1" x14ac:dyDescent="0.25">
      <c r="A595" s="16" t="s">
        <v>89</v>
      </c>
      <c r="B595" s="20" t="s">
        <v>302</v>
      </c>
      <c r="C595" s="23" t="s">
        <v>311</v>
      </c>
      <c r="D595" s="23" t="s">
        <v>388</v>
      </c>
      <c r="E595" s="70">
        <v>1800182390</v>
      </c>
      <c r="F595" s="71" t="s">
        <v>32</v>
      </c>
      <c r="G595" s="75">
        <f>G596</f>
        <v>0</v>
      </c>
      <c r="H595" s="77"/>
      <c r="I595" s="78" t="s">
        <v>32</v>
      </c>
    </row>
    <row r="596" spans="1:9" s="22" customFormat="1" ht="25.5" hidden="1" x14ac:dyDescent="0.25">
      <c r="A596" s="13" t="s">
        <v>39</v>
      </c>
      <c r="B596" s="23" t="s">
        <v>302</v>
      </c>
      <c r="C596" s="23" t="s">
        <v>311</v>
      </c>
      <c r="D596" s="23" t="s">
        <v>388</v>
      </c>
      <c r="E596" s="70">
        <v>1800182390</v>
      </c>
      <c r="F596" s="23" t="s">
        <v>42</v>
      </c>
      <c r="G596" s="24">
        <f>G597</f>
        <v>0</v>
      </c>
      <c r="H596" s="24"/>
      <c r="I596" s="24"/>
    </row>
    <row r="597" spans="1:9" s="22" customFormat="1" ht="25.5" hidden="1" x14ac:dyDescent="0.25">
      <c r="A597" s="16" t="s">
        <v>41</v>
      </c>
      <c r="B597" s="68">
        <v>650</v>
      </c>
      <c r="C597" s="23" t="s">
        <v>311</v>
      </c>
      <c r="D597" s="23" t="s">
        <v>388</v>
      </c>
      <c r="E597" s="70">
        <v>1800182390</v>
      </c>
      <c r="F597" s="23" t="s">
        <v>11</v>
      </c>
      <c r="G597" s="24">
        <f>G598</f>
        <v>0</v>
      </c>
      <c r="H597" s="24"/>
      <c r="I597" s="24"/>
    </row>
    <row r="598" spans="1:9" s="22" customFormat="1" ht="38.25" hidden="1" x14ac:dyDescent="0.25">
      <c r="A598" s="13" t="s">
        <v>153</v>
      </c>
      <c r="B598" s="68"/>
      <c r="C598" s="23" t="s">
        <v>311</v>
      </c>
      <c r="D598" s="23" t="s">
        <v>388</v>
      </c>
      <c r="E598" s="23" t="s">
        <v>189</v>
      </c>
      <c r="F598" s="23" t="s">
        <v>15</v>
      </c>
      <c r="G598" s="24"/>
      <c r="H598" s="24"/>
      <c r="I598" s="24"/>
    </row>
    <row r="599" spans="1:9" s="22" customFormat="1" ht="25.5" hidden="1" x14ac:dyDescent="0.25">
      <c r="A599" s="13" t="s">
        <v>39</v>
      </c>
      <c r="B599" s="68"/>
      <c r="C599" s="23" t="s">
        <v>311</v>
      </c>
      <c r="D599" s="23" t="s">
        <v>388</v>
      </c>
      <c r="E599" s="23" t="s">
        <v>189</v>
      </c>
      <c r="F599" s="71" t="s">
        <v>32</v>
      </c>
      <c r="G599" s="75">
        <f>G602</f>
        <v>0</v>
      </c>
      <c r="H599" s="77"/>
      <c r="I599" s="78" t="s">
        <v>32</v>
      </c>
    </row>
    <row r="600" spans="1:9" s="22" customFormat="1" ht="25.5" hidden="1" x14ac:dyDescent="0.25">
      <c r="A600" s="16" t="s">
        <v>41</v>
      </c>
      <c r="B600" s="68"/>
      <c r="C600" s="23" t="s">
        <v>311</v>
      </c>
      <c r="D600" s="23" t="s">
        <v>388</v>
      </c>
      <c r="E600" s="23" t="s">
        <v>189</v>
      </c>
      <c r="F600" s="23" t="s">
        <v>36</v>
      </c>
      <c r="G600" s="24">
        <f>G601</f>
        <v>0</v>
      </c>
      <c r="H600" s="24"/>
      <c r="I600" s="24"/>
    </row>
    <row r="601" spans="1:9" s="22" customFormat="1" hidden="1" x14ac:dyDescent="0.25">
      <c r="A601" s="106" t="s">
        <v>37</v>
      </c>
      <c r="B601" s="20" t="s">
        <v>302</v>
      </c>
      <c r="C601" s="69">
        <v>7</v>
      </c>
      <c r="D601" s="69">
        <v>7</v>
      </c>
      <c r="E601" s="112">
        <v>702115</v>
      </c>
      <c r="F601" s="20" t="s">
        <v>38</v>
      </c>
      <c r="G601" s="21"/>
      <c r="H601" s="24"/>
      <c r="I601" s="24"/>
    </row>
    <row r="602" spans="1:9" s="22" customFormat="1" hidden="1" x14ac:dyDescent="0.25">
      <c r="A602" s="16" t="s">
        <v>33</v>
      </c>
      <c r="B602" s="68">
        <v>650</v>
      </c>
      <c r="C602" s="69">
        <v>7</v>
      </c>
      <c r="D602" s="69">
        <v>7</v>
      </c>
      <c r="E602" s="112" t="s">
        <v>34</v>
      </c>
      <c r="F602" s="71" t="s">
        <v>32</v>
      </c>
      <c r="G602" s="75">
        <f>G603+G606</f>
        <v>0</v>
      </c>
      <c r="H602" s="77"/>
      <c r="I602" s="78" t="s">
        <v>32</v>
      </c>
    </row>
    <row r="603" spans="1:9" s="22" customFormat="1" ht="25.5" hidden="1" x14ac:dyDescent="0.25">
      <c r="A603" s="13" t="s">
        <v>39</v>
      </c>
      <c r="B603" s="23" t="s">
        <v>302</v>
      </c>
      <c r="C603" s="69">
        <v>7</v>
      </c>
      <c r="D603" s="69">
        <v>7</v>
      </c>
      <c r="E603" s="112" t="s">
        <v>34</v>
      </c>
      <c r="F603" s="23" t="s">
        <v>40</v>
      </c>
      <c r="G603" s="24">
        <f>G604</f>
        <v>0</v>
      </c>
      <c r="H603" s="24"/>
      <c r="I603" s="24"/>
    </row>
    <row r="604" spans="1:9" s="22" customFormat="1" ht="25.5" hidden="1" x14ac:dyDescent="0.25">
      <c r="A604" s="16" t="s">
        <v>41</v>
      </c>
      <c r="B604" s="68">
        <v>650</v>
      </c>
      <c r="C604" s="69">
        <v>7</v>
      </c>
      <c r="D604" s="69">
        <v>7</v>
      </c>
      <c r="E604" s="112" t="s">
        <v>34</v>
      </c>
      <c r="F604" s="71">
        <v>240</v>
      </c>
      <c r="G604" s="75"/>
      <c r="H604" s="72"/>
      <c r="I604" s="72"/>
    </row>
    <row r="605" spans="1:9" s="22" customFormat="1" ht="25.5" hidden="1" x14ac:dyDescent="0.25">
      <c r="A605" s="13" t="s">
        <v>68</v>
      </c>
      <c r="B605" s="23" t="s">
        <v>302</v>
      </c>
      <c r="C605" s="69">
        <v>7</v>
      </c>
      <c r="D605" s="69">
        <v>7</v>
      </c>
      <c r="E605" s="112" t="s">
        <v>34</v>
      </c>
      <c r="F605" s="23" t="s">
        <v>59</v>
      </c>
      <c r="G605" s="24"/>
      <c r="H605" s="24"/>
      <c r="I605" s="24"/>
    </row>
    <row r="606" spans="1:9" s="22" customFormat="1" ht="39" hidden="1" x14ac:dyDescent="0.25">
      <c r="A606" s="85" t="s">
        <v>9</v>
      </c>
      <c r="B606" s="23" t="s">
        <v>302</v>
      </c>
      <c r="C606" s="23" t="s">
        <v>317</v>
      </c>
      <c r="D606" s="23" t="s">
        <v>317</v>
      </c>
      <c r="E606" s="112" t="s">
        <v>34</v>
      </c>
      <c r="F606" s="23" t="s">
        <v>42</v>
      </c>
      <c r="G606" s="24">
        <f>G607</f>
        <v>0</v>
      </c>
      <c r="H606" s="24"/>
      <c r="I606" s="24"/>
    </row>
    <row r="607" spans="1:9" s="22" customFormat="1" hidden="1" x14ac:dyDescent="0.25">
      <c r="A607" s="85" t="s">
        <v>10</v>
      </c>
      <c r="B607" s="23" t="s">
        <v>302</v>
      </c>
      <c r="C607" s="23" t="s">
        <v>317</v>
      </c>
      <c r="D607" s="23" t="s">
        <v>317</v>
      </c>
      <c r="E607" s="112" t="s">
        <v>34</v>
      </c>
      <c r="F607" s="23" t="s">
        <v>11</v>
      </c>
      <c r="G607" s="24"/>
      <c r="H607" s="24"/>
      <c r="I607" s="24"/>
    </row>
    <row r="608" spans="1:9" s="22" customFormat="1" ht="51" hidden="1" x14ac:dyDescent="0.25">
      <c r="A608" s="13" t="s">
        <v>12</v>
      </c>
      <c r="B608" s="23" t="s">
        <v>302</v>
      </c>
      <c r="C608" s="23" t="s">
        <v>317</v>
      </c>
      <c r="D608" s="23" t="s">
        <v>317</v>
      </c>
      <c r="E608" s="112" t="s">
        <v>34</v>
      </c>
      <c r="F608" s="23" t="s">
        <v>15</v>
      </c>
      <c r="G608" s="24"/>
      <c r="H608" s="24"/>
      <c r="I608" s="24"/>
    </row>
    <row r="609" spans="1:9" s="22" customFormat="1" ht="25.5" hidden="1" x14ac:dyDescent="0.25">
      <c r="A609" s="16" t="s">
        <v>460</v>
      </c>
      <c r="B609" s="68">
        <v>650</v>
      </c>
      <c r="C609" s="69">
        <v>7</v>
      </c>
      <c r="D609" s="69">
        <v>7</v>
      </c>
      <c r="E609" s="70">
        <v>7950100</v>
      </c>
      <c r="F609" s="71" t="s">
        <v>32</v>
      </c>
      <c r="G609" s="75">
        <f>G612</f>
        <v>0</v>
      </c>
      <c r="H609" s="24"/>
      <c r="I609" s="24"/>
    </row>
    <row r="610" spans="1:9" s="22" customFormat="1" hidden="1" x14ac:dyDescent="0.25">
      <c r="A610" s="85" t="s">
        <v>461</v>
      </c>
      <c r="B610" s="68">
        <v>650</v>
      </c>
      <c r="C610" s="69">
        <v>7</v>
      </c>
      <c r="D610" s="69">
        <v>7</v>
      </c>
      <c r="E610" s="70">
        <v>7950103</v>
      </c>
      <c r="F610" s="71" t="s">
        <v>32</v>
      </c>
      <c r="G610" s="75">
        <f>G613</f>
        <v>0</v>
      </c>
      <c r="H610" s="77"/>
      <c r="I610" s="78" t="s">
        <v>32</v>
      </c>
    </row>
    <row r="611" spans="1:9" s="22" customFormat="1" ht="51.75" hidden="1" x14ac:dyDescent="0.25">
      <c r="A611" s="85" t="s">
        <v>79</v>
      </c>
      <c r="B611" s="23" t="s">
        <v>302</v>
      </c>
      <c r="C611" s="23" t="s">
        <v>317</v>
      </c>
      <c r="D611" s="23" t="s">
        <v>317</v>
      </c>
      <c r="E611" s="23" t="s">
        <v>462</v>
      </c>
      <c r="F611" s="23" t="s">
        <v>42</v>
      </c>
      <c r="G611" s="24">
        <f>G612</f>
        <v>0</v>
      </c>
      <c r="H611" s="24"/>
      <c r="I611" s="24"/>
    </row>
    <row r="612" spans="1:9" s="22" customFormat="1" hidden="1" x14ac:dyDescent="0.25">
      <c r="A612" s="85" t="s">
        <v>10</v>
      </c>
      <c r="B612" s="23" t="s">
        <v>302</v>
      </c>
      <c r="C612" s="23" t="s">
        <v>317</v>
      </c>
      <c r="D612" s="23" t="s">
        <v>317</v>
      </c>
      <c r="E612" s="23" t="s">
        <v>463</v>
      </c>
      <c r="F612" s="23" t="s">
        <v>11</v>
      </c>
      <c r="G612" s="24">
        <f>G613</f>
        <v>0</v>
      </c>
      <c r="H612" s="24"/>
      <c r="I612" s="24"/>
    </row>
    <row r="613" spans="1:9" s="22" customFormat="1" hidden="1" x14ac:dyDescent="0.25">
      <c r="A613" s="85" t="s">
        <v>14</v>
      </c>
      <c r="B613" s="23" t="s">
        <v>302</v>
      </c>
      <c r="C613" s="23" t="s">
        <v>317</v>
      </c>
      <c r="D613" s="23" t="s">
        <v>317</v>
      </c>
      <c r="E613" s="23" t="s">
        <v>463</v>
      </c>
      <c r="F613" s="23" t="s">
        <v>15</v>
      </c>
      <c r="G613" s="24"/>
      <c r="H613" s="24"/>
      <c r="I613" s="24"/>
    </row>
    <row r="614" spans="1:9" s="22" customFormat="1" x14ac:dyDescent="0.25">
      <c r="A614" s="13" t="s">
        <v>580</v>
      </c>
      <c r="B614" s="23" t="s">
        <v>302</v>
      </c>
      <c r="C614" s="23" t="s">
        <v>388</v>
      </c>
      <c r="D614" s="23" t="s">
        <v>341</v>
      </c>
      <c r="E614" s="23" t="s">
        <v>582</v>
      </c>
      <c r="F614" s="23"/>
      <c r="G614" s="24">
        <f>G615+G580</f>
        <v>606429.5</v>
      </c>
      <c r="H614" s="24"/>
      <c r="I614" s="24"/>
    </row>
    <row r="615" spans="1:9" s="22" customFormat="1" ht="25.5" x14ac:dyDescent="0.25">
      <c r="A615" s="13" t="s">
        <v>39</v>
      </c>
      <c r="B615" s="23" t="s">
        <v>302</v>
      </c>
      <c r="C615" s="23" t="s">
        <v>388</v>
      </c>
      <c r="D615" s="23" t="s">
        <v>341</v>
      </c>
      <c r="E615" s="23" t="s">
        <v>582</v>
      </c>
      <c r="F615" s="23" t="s">
        <v>40</v>
      </c>
      <c r="G615" s="24">
        <f>G616</f>
        <v>606429.5</v>
      </c>
      <c r="H615" s="24"/>
      <c r="I615" s="24"/>
    </row>
    <row r="616" spans="1:9" s="22" customFormat="1" ht="27" customHeight="1" x14ac:dyDescent="0.25">
      <c r="A616" s="16" t="s">
        <v>41</v>
      </c>
      <c r="B616" s="68">
        <v>650</v>
      </c>
      <c r="C616" s="23" t="s">
        <v>388</v>
      </c>
      <c r="D616" s="23" t="s">
        <v>341</v>
      </c>
      <c r="E616" s="23" t="s">
        <v>582</v>
      </c>
      <c r="F616" s="71">
        <v>240</v>
      </c>
      <c r="G616" s="75">
        <v>606429.5</v>
      </c>
      <c r="H616" s="72"/>
      <c r="I616" s="72"/>
    </row>
    <row r="617" spans="1:9" s="22" customFormat="1" ht="25.5" hidden="1" x14ac:dyDescent="0.25">
      <c r="A617" s="13" t="s">
        <v>177</v>
      </c>
      <c r="B617" s="23" t="s">
        <v>302</v>
      </c>
      <c r="C617" s="23" t="s">
        <v>388</v>
      </c>
      <c r="D617" s="23" t="s">
        <v>341</v>
      </c>
      <c r="E617" s="23" t="s">
        <v>178</v>
      </c>
      <c r="F617" s="23"/>
      <c r="G617" s="24" t="e">
        <f>G618</f>
        <v>#REF!</v>
      </c>
      <c r="H617" s="24"/>
      <c r="I617" s="24"/>
    </row>
    <row r="618" spans="1:9" s="22" customFormat="1" ht="51" hidden="1" x14ac:dyDescent="0.25">
      <c r="A618" s="13" t="s">
        <v>179</v>
      </c>
      <c r="B618" s="23" t="s">
        <v>302</v>
      </c>
      <c r="C618" s="23" t="s">
        <v>388</v>
      </c>
      <c r="D618" s="23" t="s">
        <v>341</v>
      </c>
      <c r="E618" s="23" t="s">
        <v>180</v>
      </c>
      <c r="F618" s="23"/>
      <c r="G618" s="24" t="e">
        <f>G619+#REF!</f>
        <v>#REF!</v>
      </c>
      <c r="H618" s="24"/>
      <c r="I618" s="24"/>
    </row>
    <row r="619" spans="1:9" s="22" customFormat="1" ht="51" hidden="1" x14ac:dyDescent="0.25">
      <c r="A619" s="16" t="s">
        <v>79</v>
      </c>
      <c r="B619" s="23" t="s">
        <v>302</v>
      </c>
      <c r="C619" s="23" t="s">
        <v>388</v>
      </c>
      <c r="D619" s="23" t="s">
        <v>341</v>
      </c>
      <c r="E619" s="23" t="s">
        <v>180</v>
      </c>
      <c r="F619" s="71">
        <v>600</v>
      </c>
      <c r="G619" s="24">
        <f>G620</f>
        <v>0</v>
      </c>
      <c r="H619" s="24"/>
      <c r="I619" s="24"/>
    </row>
    <row r="620" spans="1:9" s="22" customFormat="1" hidden="1" x14ac:dyDescent="0.25">
      <c r="A620" s="13" t="s">
        <v>10</v>
      </c>
      <c r="B620" s="68">
        <v>650</v>
      </c>
      <c r="C620" s="23" t="s">
        <v>388</v>
      </c>
      <c r="D620" s="23" t="s">
        <v>341</v>
      </c>
      <c r="E620" s="23" t="s">
        <v>180</v>
      </c>
      <c r="F620" s="71">
        <v>610</v>
      </c>
      <c r="G620" s="75"/>
      <c r="H620" s="72"/>
      <c r="I620" s="72"/>
    </row>
    <row r="621" spans="1:9" s="22" customFormat="1" ht="25.5" hidden="1" x14ac:dyDescent="0.25">
      <c r="A621" s="13" t="s">
        <v>177</v>
      </c>
      <c r="B621" s="23" t="s">
        <v>302</v>
      </c>
      <c r="C621" s="23" t="s">
        <v>388</v>
      </c>
      <c r="D621" s="23" t="s">
        <v>341</v>
      </c>
      <c r="E621" s="23" t="s">
        <v>181</v>
      </c>
      <c r="F621" s="23"/>
      <c r="G621" s="24" t="e">
        <f>G622</f>
        <v>#REF!</v>
      </c>
      <c r="H621" s="24"/>
      <c r="I621" s="24"/>
    </row>
    <row r="622" spans="1:9" s="22" customFormat="1" ht="51" hidden="1" x14ac:dyDescent="0.25">
      <c r="A622" s="13" t="s">
        <v>179</v>
      </c>
      <c r="B622" s="23" t="s">
        <v>302</v>
      </c>
      <c r="C622" s="23" t="s">
        <v>388</v>
      </c>
      <c r="D622" s="23" t="s">
        <v>341</v>
      </c>
      <c r="E622" s="23" t="s">
        <v>182</v>
      </c>
      <c r="F622" s="23"/>
      <c r="G622" s="24" t="e">
        <f>G623+#REF!</f>
        <v>#REF!</v>
      </c>
      <c r="H622" s="24"/>
      <c r="I622" s="24"/>
    </row>
    <row r="623" spans="1:9" s="22" customFormat="1" ht="51" hidden="1" x14ac:dyDescent="0.25">
      <c r="A623" s="16" t="s">
        <v>79</v>
      </c>
      <c r="B623" s="23" t="s">
        <v>302</v>
      </c>
      <c r="C623" s="23" t="s">
        <v>388</v>
      </c>
      <c r="D623" s="23" t="s">
        <v>341</v>
      </c>
      <c r="E623" s="23" t="s">
        <v>182</v>
      </c>
      <c r="F623" s="71">
        <v>600</v>
      </c>
      <c r="G623" s="24">
        <f>G624</f>
        <v>0</v>
      </c>
      <c r="H623" s="24"/>
      <c r="I623" s="24"/>
    </row>
    <row r="624" spans="1:9" s="22" customFormat="1" hidden="1" x14ac:dyDescent="0.25">
      <c r="A624" s="13" t="s">
        <v>10</v>
      </c>
      <c r="B624" s="68">
        <v>650</v>
      </c>
      <c r="C624" s="23" t="s">
        <v>388</v>
      </c>
      <c r="D624" s="23" t="s">
        <v>341</v>
      </c>
      <c r="E624" s="23" t="s">
        <v>182</v>
      </c>
      <c r="F624" s="71">
        <v>610</v>
      </c>
      <c r="G624" s="75"/>
      <c r="H624" s="72"/>
      <c r="I624" s="72"/>
    </row>
    <row r="625" spans="1:9" s="111" customFormat="1" ht="12.75" hidden="1" x14ac:dyDescent="0.2">
      <c r="A625" s="66" t="s">
        <v>457</v>
      </c>
      <c r="B625" s="90"/>
      <c r="C625" s="67" t="s">
        <v>458</v>
      </c>
      <c r="D625" s="67"/>
      <c r="E625" s="67"/>
      <c r="F625" s="102"/>
      <c r="G625" s="103">
        <f t="shared" ref="G625:H630" si="6">G626</f>
        <v>0</v>
      </c>
      <c r="H625" s="103">
        <f t="shared" si="6"/>
        <v>0</v>
      </c>
      <c r="I625" s="94"/>
    </row>
    <row r="626" spans="1:9" s="22" customFormat="1" ht="25.5" hidden="1" x14ac:dyDescent="0.25">
      <c r="A626" s="13" t="s">
        <v>459</v>
      </c>
      <c r="B626" s="68"/>
      <c r="C626" s="23" t="s">
        <v>458</v>
      </c>
      <c r="D626" s="23" t="s">
        <v>388</v>
      </c>
      <c r="E626" s="23"/>
      <c r="F626" s="71"/>
      <c r="G626" s="75">
        <f t="shared" si="6"/>
        <v>0</v>
      </c>
      <c r="H626" s="75">
        <f t="shared" si="6"/>
        <v>0</v>
      </c>
      <c r="I626" s="72"/>
    </row>
    <row r="627" spans="1:9" s="22" customFormat="1" hidden="1" x14ac:dyDescent="0.25">
      <c r="A627" s="81" t="s">
        <v>183</v>
      </c>
      <c r="B627" s="68"/>
      <c r="C627" s="23" t="s">
        <v>458</v>
      </c>
      <c r="D627" s="23" t="s">
        <v>388</v>
      </c>
      <c r="E627" s="23" t="s">
        <v>184</v>
      </c>
      <c r="F627" s="71"/>
      <c r="G627" s="75">
        <f t="shared" si="6"/>
        <v>0</v>
      </c>
      <c r="H627" s="75">
        <f t="shared" si="6"/>
        <v>0</v>
      </c>
      <c r="I627" s="72"/>
    </row>
    <row r="628" spans="1:9" s="22" customFormat="1" ht="26.25" hidden="1" x14ac:dyDescent="0.25">
      <c r="A628" s="83" t="s">
        <v>185</v>
      </c>
      <c r="B628" s="68"/>
      <c r="C628" s="23" t="s">
        <v>458</v>
      </c>
      <c r="D628" s="23" t="s">
        <v>388</v>
      </c>
      <c r="E628" s="23" t="s">
        <v>186</v>
      </c>
      <c r="F628" s="71"/>
      <c r="G628" s="75">
        <f t="shared" si="6"/>
        <v>0</v>
      </c>
      <c r="H628" s="75">
        <f t="shared" si="6"/>
        <v>0</v>
      </c>
      <c r="I628" s="72"/>
    </row>
    <row r="629" spans="1:9" s="22" customFormat="1" ht="38.25" hidden="1" x14ac:dyDescent="0.25">
      <c r="A629" s="16" t="s">
        <v>153</v>
      </c>
      <c r="B629" s="20" t="s">
        <v>302</v>
      </c>
      <c r="C629" s="23" t="s">
        <v>458</v>
      </c>
      <c r="D629" s="23" t="s">
        <v>388</v>
      </c>
      <c r="E629" s="70">
        <v>4000184290</v>
      </c>
      <c r="F629" s="71"/>
      <c r="G629" s="75">
        <f t="shared" si="6"/>
        <v>0</v>
      </c>
      <c r="H629" s="75">
        <f t="shared" si="6"/>
        <v>0</v>
      </c>
      <c r="I629" s="72"/>
    </row>
    <row r="630" spans="1:9" s="22" customFormat="1" ht="25.5" hidden="1" x14ac:dyDescent="0.25">
      <c r="A630" s="13" t="s">
        <v>39</v>
      </c>
      <c r="B630" s="23" t="s">
        <v>302</v>
      </c>
      <c r="C630" s="23" t="s">
        <v>458</v>
      </c>
      <c r="D630" s="23" t="s">
        <v>388</v>
      </c>
      <c r="E630" s="70">
        <v>4000184290</v>
      </c>
      <c r="F630" s="71">
        <v>200</v>
      </c>
      <c r="G630" s="75">
        <f t="shared" si="6"/>
        <v>0</v>
      </c>
      <c r="H630" s="75">
        <f t="shared" si="6"/>
        <v>0</v>
      </c>
      <c r="I630" s="72"/>
    </row>
    <row r="631" spans="1:9" s="22" customFormat="1" ht="25.5" hidden="1" x14ac:dyDescent="0.25">
      <c r="A631" s="16" t="s">
        <v>41</v>
      </c>
      <c r="B631" s="68">
        <v>650</v>
      </c>
      <c r="C631" s="23" t="s">
        <v>458</v>
      </c>
      <c r="D631" s="23" t="s">
        <v>388</v>
      </c>
      <c r="E631" s="70">
        <v>4000184290</v>
      </c>
      <c r="F631" s="71">
        <v>240</v>
      </c>
      <c r="G631" s="75"/>
      <c r="H631" s="75">
        <f>G631</f>
        <v>0</v>
      </c>
      <c r="I631" s="72"/>
    </row>
    <row r="632" spans="1:9" s="22" customFormat="1" ht="25.5" hidden="1" x14ac:dyDescent="0.25">
      <c r="A632" s="17" t="s">
        <v>29</v>
      </c>
      <c r="B632" s="23" t="s">
        <v>302</v>
      </c>
      <c r="C632" s="23" t="s">
        <v>311</v>
      </c>
      <c r="D632" s="23" t="s">
        <v>388</v>
      </c>
      <c r="E632" s="70">
        <v>1800100590</v>
      </c>
      <c r="F632" s="67"/>
      <c r="G632" s="62">
        <f>G633</f>
        <v>0</v>
      </c>
      <c r="H632" s="62"/>
      <c r="I632" s="62"/>
    </row>
    <row r="633" spans="1:9" s="22" customFormat="1" ht="51" hidden="1" x14ac:dyDescent="0.25">
      <c r="A633" s="16" t="s">
        <v>79</v>
      </c>
      <c r="B633" s="23" t="s">
        <v>302</v>
      </c>
      <c r="C633" s="23" t="s">
        <v>311</v>
      </c>
      <c r="D633" s="23" t="s">
        <v>388</v>
      </c>
      <c r="E633" s="70">
        <v>1800100590</v>
      </c>
      <c r="F633" s="67"/>
      <c r="G633" s="62">
        <f>G634</f>
        <v>0</v>
      </c>
      <c r="H633" s="62"/>
      <c r="I633" s="62"/>
    </row>
    <row r="634" spans="1:9" s="22" customFormat="1" hidden="1" x14ac:dyDescent="0.25">
      <c r="A634" s="13" t="s">
        <v>10</v>
      </c>
      <c r="B634" s="23" t="s">
        <v>302</v>
      </c>
      <c r="C634" s="23" t="s">
        <v>311</v>
      </c>
      <c r="D634" s="23" t="s">
        <v>388</v>
      </c>
      <c r="E634" s="70">
        <v>1800100590</v>
      </c>
      <c r="F634" s="71" t="s">
        <v>32</v>
      </c>
      <c r="G634" s="75">
        <f>G639</f>
        <v>0</v>
      </c>
      <c r="H634" s="77"/>
      <c r="I634" s="78" t="s">
        <v>32</v>
      </c>
    </row>
    <row r="635" spans="1:9" s="22" customFormat="1" ht="51" hidden="1" x14ac:dyDescent="0.25">
      <c r="A635" s="16" t="s">
        <v>89</v>
      </c>
      <c r="B635" s="20" t="s">
        <v>302</v>
      </c>
      <c r="C635" s="23" t="s">
        <v>311</v>
      </c>
      <c r="D635" s="23" t="s">
        <v>388</v>
      </c>
      <c r="E635" s="70">
        <v>1800182390</v>
      </c>
      <c r="F635" s="71" t="s">
        <v>32</v>
      </c>
      <c r="G635" s="75">
        <f>G636</f>
        <v>0</v>
      </c>
      <c r="H635" s="77"/>
      <c r="I635" s="78" t="s">
        <v>32</v>
      </c>
    </row>
    <row r="636" spans="1:9" s="22" customFormat="1" ht="25.5" hidden="1" x14ac:dyDescent="0.25">
      <c r="A636" s="13" t="s">
        <v>39</v>
      </c>
      <c r="B636" s="23" t="s">
        <v>302</v>
      </c>
      <c r="C636" s="23" t="s">
        <v>311</v>
      </c>
      <c r="D636" s="23" t="s">
        <v>388</v>
      </c>
      <c r="E636" s="70">
        <v>1800182390</v>
      </c>
      <c r="F636" s="23" t="s">
        <v>42</v>
      </c>
      <c r="G636" s="24">
        <f>G637</f>
        <v>0</v>
      </c>
      <c r="H636" s="24"/>
      <c r="I636" s="24"/>
    </row>
    <row r="637" spans="1:9" s="22" customFormat="1" ht="25.5" hidden="1" x14ac:dyDescent="0.25">
      <c r="A637" s="16" t="s">
        <v>41</v>
      </c>
      <c r="B637" s="68">
        <v>650</v>
      </c>
      <c r="C637" s="23" t="s">
        <v>311</v>
      </c>
      <c r="D637" s="23" t="s">
        <v>388</v>
      </c>
      <c r="E637" s="70">
        <v>1800182390</v>
      </c>
      <c r="F637" s="23" t="s">
        <v>11</v>
      </c>
      <c r="G637" s="24">
        <f>G638</f>
        <v>0</v>
      </c>
      <c r="H637" s="24"/>
      <c r="I637" s="24"/>
    </row>
    <row r="638" spans="1:9" s="22" customFormat="1" ht="38.25" hidden="1" x14ac:dyDescent="0.25">
      <c r="A638" s="13" t="s">
        <v>153</v>
      </c>
      <c r="B638" s="68"/>
      <c r="C638" s="23" t="s">
        <v>311</v>
      </c>
      <c r="D638" s="23" t="s">
        <v>388</v>
      </c>
      <c r="E638" s="23" t="s">
        <v>189</v>
      </c>
      <c r="F638" s="23" t="s">
        <v>15</v>
      </c>
      <c r="G638" s="24"/>
      <c r="H638" s="24"/>
      <c r="I638" s="24"/>
    </row>
    <row r="639" spans="1:9" s="22" customFormat="1" ht="25.5" hidden="1" x14ac:dyDescent="0.25">
      <c r="A639" s="13" t="s">
        <v>39</v>
      </c>
      <c r="B639" s="68"/>
      <c r="C639" s="23" t="s">
        <v>311</v>
      </c>
      <c r="D639" s="23" t="s">
        <v>388</v>
      </c>
      <c r="E639" s="23" t="s">
        <v>189</v>
      </c>
      <c r="F639" s="71" t="s">
        <v>32</v>
      </c>
      <c r="G639" s="75">
        <f>G642</f>
        <v>0</v>
      </c>
      <c r="H639" s="77"/>
      <c r="I639" s="78" t="s">
        <v>32</v>
      </c>
    </row>
    <row r="640" spans="1:9" s="22" customFormat="1" ht="25.5" hidden="1" x14ac:dyDescent="0.25">
      <c r="A640" s="16" t="s">
        <v>41</v>
      </c>
      <c r="B640" s="68"/>
      <c r="C640" s="23" t="s">
        <v>311</v>
      </c>
      <c r="D640" s="23" t="s">
        <v>388</v>
      </c>
      <c r="E640" s="23" t="s">
        <v>189</v>
      </c>
      <c r="F640" s="23" t="s">
        <v>36</v>
      </c>
      <c r="G640" s="24">
        <f>G641</f>
        <v>0</v>
      </c>
      <c r="H640" s="24"/>
      <c r="I640" s="24"/>
    </row>
    <row r="641" spans="1:10" s="22" customFormat="1" hidden="1" x14ac:dyDescent="0.25">
      <c r="A641" s="106" t="s">
        <v>37</v>
      </c>
      <c r="B641" s="20" t="s">
        <v>302</v>
      </c>
      <c r="C641" s="69">
        <v>7</v>
      </c>
      <c r="D641" s="69">
        <v>7</v>
      </c>
      <c r="E641" s="112">
        <v>702115</v>
      </c>
      <c r="F641" s="20" t="s">
        <v>38</v>
      </c>
      <c r="G641" s="21"/>
      <c r="H641" s="24"/>
      <c r="I641" s="24"/>
    </row>
    <row r="642" spans="1:10" s="22" customFormat="1" hidden="1" x14ac:dyDescent="0.25">
      <c r="A642" s="16" t="s">
        <v>33</v>
      </c>
      <c r="B642" s="68">
        <v>650</v>
      </c>
      <c r="C642" s="69">
        <v>7</v>
      </c>
      <c r="D642" s="69">
        <v>7</v>
      </c>
      <c r="E642" s="112" t="s">
        <v>34</v>
      </c>
      <c r="F642" s="71" t="s">
        <v>32</v>
      </c>
      <c r="G642" s="75">
        <f>G643+G646</f>
        <v>0</v>
      </c>
      <c r="H642" s="77"/>
      <c r="I642" s="78" t="s">
        <v>32</v>
      </c>
    </row>
    <row r="643" spans="1:10" s="22" customFormat="1" ht="25.5" hidden="1" x14ac:dyDescent="0.25">
      <c r="A643" s="13" t="s">
        <v>39</v>
      </c>
      <c r="B643" s="23" t="s">
        <v>302</v>
      </c>
      <c r="C643" s="69">
        <v>7</v>
      </c>
      <c r="D643" s="69">
        <v>7</v>
      </c>
      <c r="E643" s="112" t="s">
        <v>34</v>
      </c>
      <c r="F643" s="23" t="s">
        <v>40</v>
      </c>
      <c r="G643" s="24">
        <f>G644</f>
        <v>0</v>
      </c>
      <c r="H643" s="24"/>
      <c r="I643" s="24"/>
    </row>
    <row r="644" spans="1:10" s="22" customFormat="1" ht="25.5" hidden="1" x14ac:dyDescent="0.25">
      <c r="A644" s="16" t="s">
        <v>41</v>
      </c>
      <c r="B644" s="68">
        <v>650</v>
      </c>
      <c r="C644" s="69">
        <v>7</v>
      </c>
      <c r="D644" s="69">
        <v>7</v>
      </c>
      <c r="E644" s="112" t="s">
        <v>34</v>
      </c>
      <c r="F644" s="71">
        <v>240</v>
      </c>
      <c r="G644" s="75"/>
      <c r="H644" s="72"/>
      <c r="I644" s="72"/>
    </row>
    <row r="645" spans="1:10" s="22" customFormat="1" ht="25.5" hidden="1" x14ac:dyDescent="0.25">
      <c r="A645" s="13" t="s">
        <v>68</v>
      </c>
      <c r="B645" s="23" t="s">
        <v>302</v>
      </c>
      <c r="C645" s="69">
        <v>7</v>
      </c>
      <c r="D645" s="69">
        <v>7</v>
      </c>
      <c r="E645" s="112" t="s">
        <v>34</v>
      </c>
      <c r="F645" s="23" t="s">
        <v>59</v>
      </c>
      <c r="G645" s="24"/>
      <c r="H645" s="24"/>
      <c r="I645" s="24"/>
    </row>
    <row r="646" spans="1:10" s="22" customFormat="1" ht="39" hidden="1" x14ac:dyDescent="0.25">
      <c r="A646" s="85" t="s">
        <v>9</v>
      </c>
      <c r="B646" s="23" t="s">
        <v>302</v>
      </c>
      <c r="C646" s="23" t="s">
        <v>317</v>
      </c>
      <c r="D646" s="23" t="s">
        <v>317</v>
      </c>
      <c r="E646" s="112" t="s">
        <v>34</v>
      </c>
      <c r="F646" s="23" t="s">
        <v>42</v>
      </c>
      <c r="G646" s="24">
        <f>G647</f>
        <v>0</v>
      </c>
      <c r="H646" s="24"/>
      <c r="I646" s="24"/>
    </row>
    <row r="647" spans="1:10" s="22" customFormat="1" hidden="1" x14ac:dyDescent="0.25">
      <c r="A647" s="85" t="s">
        <v>10</v>
      </c>
      <c r="B647" s="23" t="s">
        <v>302</v>
      </c>
      <c r="C647" s="23" t="s">
        <v>317</v>
      </c>
      <c r="D647" s="23" t="s">
        <v>317</v>
      </c>
      <c r="E647" s="112" t="s">
        <v>34</v>
      </c>
      <c r="F647" s="23" t="s">
        <v>11</v>
      </c>
      <c r="G647" s="24"/>
      <c r="H647" s="24"/>
      <c r="I647" s="24"/>
    </row>
    <row r="648" spans="1:10" s="22" customFormat="1" ht="51" hidden="1" x14ac:dyDescent="0.25">
      <c r="A648" s="13" t="s">
        <v>12</v>
      </c>
      <c r="B648" s="23" t="s">
        <v>302</v>
      </c>
      <c r="C648" s="23" t="s">
        <v>317</v>
      </c>
      <c r="D648" s="23" t="s">
        <v>317</v>
      </c>
      <c r="E648" s="112" t="s">
        <v>34</v>
      </c>
      <c r="F648" s="23" t="s">
        <v>15</v>
      </c>
      <c r="G648" s="24"/>
      <c r="H648" s="24"/>
      <c r="I648" s="24"/>
    </row>
    <row r="649" spans="1:10" s="22" customFormat="1" ht="25.5" hidden="1" x14ac:dyDescent="0.25">
      <c r="A649" s="16" t="s">
        <v>460</v>
      </c>
      <c r="B649" s="68">
        <v>650</v>
      </c>
      <c r="C649" s="69">
        <v>7</v>
      </c>
      <c r="D649" s="69">
        <v>7</v>
      </c>
      <c r="E649" s="70">
        <v>7950100</v>
      </c>
      <c r="F649" s="71" t="s">
        <v>32</v>
      </c>
      <c r="G649" s="75">
        <f>G652</f>
        <v>0</v>
      </c>
      <c r="H649" s="24"/>
      <c r="I649" s="24"/>
    </row>
    <row r="650" spans="1:10" s="22" customFormat="1" hidden="1" x14ac:dyDescent="0.25">
      <c r="A650" s="85" t="s">
        <v>461</v>
      </c>
      <c r="B650" s="68">
        <v>650</v>
      </c>
      <c r="C650" s="69">
        <v>7</v>
      </c>
      <c r="D650" s="69">
        <v>7</v>
      </c>
      <c r="E650" s="70">
        <v>7950103</v>
      </c>
      <c r="F650" s="71" t="s">
        <v>32</v>
      </c>
      <c r="G650" s="75">
        <f>G653</f>
        <v>0</v>
      </c>
      <c r="H650" s="77"/>
      <c r="I650" s="78" t="s">
        <v>32</v>
      </c>
    </row>
    <row r="651" spans="1:10" s="22" customFormat="1" ht="51.75" hidden="1" x14ac:dyDescent="0.25">
      <c r="A651" s="85" t="s">
        <v>79</v>
      </c>
      <c r="B651" s="23" t="s">
        <v>302</v>
      </c>
      <c r="C651" s="23" t="s">
        <v>317</v>
      </c>
      <c r="D651" s="23" t="s">
        <v>317</v>
      </c>
      <c r="E651" s="23" t="s">
        <v>462</v>
      </c>
      <c r="F651" s="23" t="s">
        <v>42</v>
      </c>
      <c r="G651" s="24">
        <f>G652</f>
        <v>0</v>
      </c>
      <c r="H651" s="24"/>
      <c r="I651" s="24"/>
    </row>
    <row r="652" spans="1:10" s="22" customFormat="1" hidden="1" x14ac:dyDescent="0.25">
      <c r="A652" s="85" t="s">
        <v>10</v>
      </c>
      <c r="B652" s="23" t="s">
        <v>302</v>
      </c>
      <c r="C652" s="23" t="s">
        <v>317</v>
      </c>
      <c r="D652" s="23" t="s">
        <v>317</v>
      </c>
      <c r="E652" s="23" t="s">
        <v>463</v>
      </c>
      <c r="F652" s="23" t="s">
        <v>11</v>
      </c>
      <c r="G652" s="24">
        <f>G653</f>
        <v>0</v>
      </c>
      <c r="H652" s="24"/>
      <c r="I652" s="24"/>
    </row>
    <row r="653" spans="1:10" s="22" customFormat="1" hidden="1" x14ac:dyDescent="0.25">
      <c r="A653" s="85" t="s">
        <v>14</v>
      </c>
      <c r="B653" s="23" t="s">
        <v>302</v>
      </c>
      <c r="C653" s="23" t="s">
        <v>317</v>
      </c>
      <c r="D653" s="23" t="s">
        <v>317</v>
      </c>
      <c r="E653" s="23" t="s">
        <v>463</v>
      </c>
      <c r="F653" s="23" t="s">
        <v>15</v>
      </c>
      <c r="G653" s="24"/>
      <c r="H653" s="24"/>
      <c r="I653" s="24"/>
    </row>
    <row r="654" spans="1:10" s="22" customFormat="1" x14ac:dyDescent="0.25">
      <c r="A654" s="66" t="s">
        <v>464</v>
      </c>
      <c r="B654" s="67" t="s">
        <v>302</v>
      </c>
      <c r="C654" s="67" t="s">
        <v>383</v>
      </c>
      <c r="D654" s="67"/>
      <c r="E654" s="67"/>
      <c r="F654" s="67"/>
      <c r="G654" s="62">
        <f>G655</f>
        <v>15894180.120000001</v>
      </c>
      <c r="H654" s="62"/>
      <c r="I654" s="24"/>
    </row>
    <row r="655" spans="1:10" s="22" customFormat="1" x14ac:dyDescent="0.25">
      <c r="A655" s="13" t="s">
        <v>465</v>
      </c>
      <c r="B655" s="23" t="s">
        <v>302</v>
      </c>
      <c r="C655" s="23" t="s">
        <v>383</v>
      </c>
      <c r="D655" s="23" t="s">
        <v>304</v>
      </c>
      <c r="E655" s="23"/>
      <c r="F655" s="23"/>
      <c r="G655" s="24">
        <f>SUM(G656+G701)</f>
        <v>15894180.120000001</v>
      </c>
      <c r="H655" s="24"/>
      <c r="I655" s="24"/>
      <c r="J655" s="63"/>
    </row>
    <row r="656" spans="1:10" s="22" customFormat="1" ht="25.5" x14ac:dyDescent="0.25">
      <c r="A656" s="13" t="s">
        <v>4</v>
      </c>
      <c r="B656" s="23" t="s">
        <v>302</v>
      </c>
      <c r="C656" s="23" t="s">
        <v>383</v>
      </c>
      <c r="D656" s="23" t="s">
        <v>304</v>
      </c>
      <c r="E656" s="23" t="s">
        <v>5</v>
      </c>
      <c r="F656" s="23"/>
      <c r="G656" s="24">
        <f>G657</f>
        <v>15886180.120000001</v>
      </c>
      <c r="H656" s="24"/>
      <c r="I656" s="24"/>
    </row>
    <row r="657" spans="1:9" s="22" customFormat="1" x14ac:dyDescent="0.25">
      <c r="A657" s="13" t="s">
        <v>6</v>
      </c>
      <c r="B657" s="23" t="s">
        <v>302</v>
      </c>
      <c r="C657" s="23" t="s">
        <v>383</v>
      </c>
      <c r="D657" s="23" t="s">
        <v>304</v>
      </c>
      <c r="E657" s="23" t="s">
        <v>7</v>
      </c>
      <c r="F657" s="23"/>
      <c r="G657" s="24">
        <f>G658+G694+G688+G691</f>
        <v>15886180.120000001</v>
      </c>
      <c r="H657" s="24"/>
      <c r="I657" s="24"/>
    </row>
    <row r="658" spans="1:9" s="22" customFormat="1" ht="25.5" x14ac:dyDescent="0.25">
      <c r="A658" s="13" t="s">
        <v>29</v>
      </c>
      <c r="B658" s="23" t="s">
        <v>302</v>
      </c>
      <c r="C658" s="23" t="s">
        <v>383</v>
      </c>
      <c r="D658" s="23" t="s">
        <v>304</v>
      </c>
      <c r="E658" s="23" t="s">
        <v>8</v>
      </c>
      <c r="F658" s="23"/>
      <c r="G658" s="24">
        <f>G660</f>
        <v>12855180.120000001</v>
      </c>
      <c r="H658" s="24"/>
      <c r="I658" s="24"/>
    </row>
    <row r="659" spans="1:9" s="22" customFormat="1" ht="39" x14ac:dyDescent="0.25">
      <c r="A659" s="85" t="s">
        <v>9</v>
      </c>
      <c r="B659" s="20" t="s">
        <v>302</v>
      </c>
      <c r="C659" s="23" t="s">
        <v>383</v>
      </c>
      <c r="D659" s="23" t="s">
        <v>304</v>
      </c>
      <c r="E659" s="23" t="s">
        <v>8</v>
      </c>
      <c r="F659" s="71">
        <v>600</v>
      </c>
      <c r="G659" s="75">
        <f>G660</f>
        <v>12855180.120000001</v>
      </c>
      <c r="H659" s="73"/>
      <c r="I659" s="74" t="s">
        <v>32</v>
      </c>
    </row>
    <row r="660" spans="1:9" s="22" customFormat="1" x14ac:dyDescent="0.25">
      <c r="A660" s="85" t="s">
        <v>10</v>
      </c>
      <c r="B660" s="23" t="s">
        <v>302</v>
      </c>
      <c r="C660" s="23" t="s">
        <v>383</v>
      </c>
      <c r="D660" s="23" t="s">
        <v>304</v>
      </c>
      <c r="E660" s="23" t="s">
        <v>8</v>
      </c>
      <c r="F660" s="23" t="s">
        <v>11</v>
      </c>
      <c r="G660" s="24">
        <f>12331889.72+523290.4</f>
        <v>12855180.120000001</v>
      </c>
      <c r="H660" s="24"/>
      <c r="I660" s="24"/>
    </row>
    <row r="661" spans="1:9" s="22" customFormat="1" ht="51" hidden="1" x14ac:dyDescent="0.25">
      <c r="A661" s="13" t="s">
        <v>12</v>
      </c>
      <c r="B661" s="23" t="s">
        <v>302</v>
      </c>
      <c r="C661" s="23" t="s">
        <v>383</v>
      </c>
      <c r="D661" s="23" t="s">
        <v>304</v>
      </c>
      <c r="E661" s="23" t="s">
        <v>8</v>
      </c>
      <c r="F661" s="23" t="s">
        <v>13</v>
      </c>
      <c r="G661" s="24">
        <v>10938955</v>
      </c>
      <c r="H661" s="24"/>
      <c r="I661" s="24"/>
    </row>
    <row r="662" spans="1:9" s="22" customFormat="1" hidden="1" x14ac:dyDescent="0.25">
      <c r="A662" s="85" t="s">
        <v>14</v>
      </c>
      <c r="B662" s="23" t="s">
        <v>302</v>
      </c>
      <c r="C662" s="23" t="s">
        <v>383</v>
      </c>
      <c r="D662" s="23" t="s">
        <v>304</v>
      </c>
      <c r="E662" s="23" t="s">
        <v>8</v>
      </c>
      <c r="F662" s="23" t="s">
        <v>15</v>
      </c>
      <c r="G662" s="24">
        <v>230000</v>
      </c>
      <c r="H662" s="24"/>
      <c r="I662" s="24"/>
    </row>
    <row r="663" spans="1:9" s="22" customFormat="1" hidden="1" x14ac:dyDescent="0.25">
      <c r="A663" s="16"/>
      <c r="B663" s="23"/>
      <c r="C663" s="23"/>
      <c r="D663" s="23"/>
      <c r="E663" s="23" t="s">
        <v>24</v>
      </c>
      <c r="F663" s="23"/>
      <c r="G663" s="24"/>
      <c r="H663" s="24"/>
      <c r="I663" s="24"/>
    </row>
    <row r="664" spans="1:9" s="22" customFormat="1" ht="76.5" hidden="1" x14ac:dyDescent="0.25">
      <c r="A664" s="13" t="s">
        <v>16</v>
      </c>
      <c r="B664" s="23" t="s">
        <v>302</v>
      </c>
      <c r="C664" s="23" t="s">
        <v>383</v>
      </c>
      <c r="D664" s="23" t="s">
        <v>304</v>
      </c>
      <c r="E664" s="23" t="s">
        <v>17</v>
      </c>
      <c r="F664" s="23"/>
      <c r="G664" s="24">
        <f>G665</f>
        <v>0</v>
      </c>
      <c r="H664" s="24"/>
      <c r="I664" s="24"/>
    </row>
    <row r="665" spans="1:9" s="22" customFormat="1" ht="39" hidden="1" x14ac:dyDescent="0.25">
      <c r="A665" s="85" t="s">
        <v>9</v>
      </c>
      <c r="B665" s="20" t="s">
        <v>302</v>
      </c>
      <c r="C665" s="23" t="s">
        <v>383</v>
      </c>
      <c r="D665" s="23" t="s">
        <v>304</v>
      </c>
      <c r="E665" s="23" t="s">
        <v>17</v>
      </c>
      <c r="F665" s="71">
        <v>600</v>
      </c>
      <c r="G665" s="75">
        <f>G666</f>
        <v>0</v>
      </c>
      <c r="H665" s="73"/>
      <c r="I665" s="74" t="s">
        <v>32</v>
      </c>
    </row>
    <row r="666" spans="1:9" s="22" customFormat="1" hidden="1" x14ac:dyDescent="0.25">
      <c r="A666" s="85" t="s">
        <v>10</v>
      </c>
      <c r="B666" s="23" t="s">
        <v>302</v>
      </c>
      <c r="C666" s="23" t="s">
        <v>383</v>
      </c>
      <c r="D666" s="23" t="s">
        <v>304</v>
      </c>
      <c r="E666" s="23" t="s">
        <v>17</v>
      </c>
      <c r="F666" s="23" t="s">
        <v>11</v>
      </c>
      <c r="G666" s="24"/>
      <c r="H666" s="24"/>
      <c r="I666" s="24"/>
    </row>
    <row r="667" spans="1:9" s="22" customFormat="1" ht="51" hidden="1" x14ac:dyDescent="0.25">
      <c r="A667" s="13" t="s">
        <v>12</v>
      </c>
      <c r="B667" s="23" t="s">
        <v>302</v>
      </c>
      <c r="C667" s="23" t="s">
        <v>383</v>
      </c>
      <c r="D667" s="23" t="s">
        <v>304</v>
      </c>
      <c r="E667" s="23" t="s">
        <v>18</v>
      </c>
      <c r="F667" s="23" t="s">
        <v>13</v>
      </c>
      <c r="G667" s="24"/>
      <c r="H667" s="24"/>
      <c r="I667" s="24"/>
    </row>
    <row r="668" spans="1:9" s="22" customFormat="1" ht="51" hidden="1" x14ac:dyDescent="0.25">
      <c r="A668" s="13" t="s">
        <v>12</v>
      </c>
      <c r="B668" s="23" t="s">
        <v>302</v>
      </c>
      <c r="C668" s="23" t="s">
        <v>383</v>
      </c>
      <c r="D668" s="23" t="s">
        <v>304</v>
      </c>
      <c r="E668" s="23" t="s">
        <v>18</v>
      </c>
      <c r="F668" s="23" t="s">
        <v>13</v>
      </c>
      <c r="G668" s="24">
        <v>1653993</v>
      </c>
      <c r="H668" s="24"/>
      <c r="I668" s="24"/>
    </row>
    <row r="669" spans="1:9" s="22" customFormat="1" ht="38.25" hidden="1" x14ac:dyDescent="0.25">
      <c r="A669" s="13" t="s">
        <v>466</v>
      </c>
      <c r="B669" s="23" t="s">
        <v>302</v>
      </c>
      <c r="C669" s="23" t="s">
        <v>383</v>
      </c>
      <c r="D669" s="23" t="s">
        <v>304</v>
      </c>
      <c r="E669" s="23" t="s">
        <v>467</v>
      </c>
      <c r="F669" s="23"/>
      <c r="G669" s="24">
        <f>G670+G675</f>
        <v>0</v>
      </c>
      <c r="H669" s="24"/>
      <c r="I669" s="24"/>
    </row>
    <row r="670" spans="1:9" s="22" customFormat="1" hidden="1" x14ac:dyDescent="0.25">
      <c r="A670" s="13" t="s">
        <v>468</v>
      </c>
      <c r="B670" s="23" t="s">
        <v>302</v>
      </c>
      <c r="C670" s="23" t="s">
        <v>383</v>
      </c>
      <c r="D670" s="23" t="s">
        <v>304</v>
      </c>
      <c r="E670" s="23" t="s">
        <v>469</v>
      </c>
      <c r="F670" s="23"/>
      <c r="G670" s="24">
        <f>G671</f>
        <v>0</v>
      </c>
      <c r="H670" s="24"/>
      <c r="I670" s="24"/>
    </row>
    <row r="671" spans="1:9" s="22" customFormat="1" ht="25.5" hidden="1" x14ac:dyDescent="0.25">
      <c r="A671" s="13" t="s">
        <v>39</v>
      </c>
      <c r="B671" s="23" t="s">
        <v>302</v>
      </c>
      <c r="C671" s="23" t="s">
        <v>383</v>
      </c>
      <c r="D671" s="23" t="s">
        <v>304</v>
      </c>
      <c r="E671" s="23" t="s">
        <v>469</v>
      </c>
      <c r="F671" s="23" t="s">
        <v>40</v>
      </c>
      <c r="G671" s="24">
        <f>G672</f>
        <v>0</v>
      </c>
      <c r="H671" s="24"/>
      <c r="I671" s="24"/>
    </row>
    <row r="672" spans="1:9" s="22" customFormat="1" ht="25.5" hidden="1" x14ac:dyDescent="0.25">
      <c r="A672" s="16" t="s">
        <v>41</v>
      </c>
      <c r="B672" s="68">
        <v>650</v>
      </c>
      <c r="C672" s="23" t="s">
        <v>383</v>
      </c>
      <c r="D672" s="23" t="s">
        <v>304</v>
      </c>
      <c r="E672" s="23" t="s">
        <v>469</v>
      </c>
      <c r="F672" s="71">
        <v>240</v>
      </c>
      <c r="G672" s="75">
        <f>G673</f>
        <v>0</v>
      </c>
      <c r="H672" s="72"/>
      <c r="I672" s="72"/>
    </row>
    <row r="673" spans="1:9" s="22" customFormat="1" ht="25.5" hidden="1" x14ac:dyDescent="0.25">
      <c r="A673" s="13" t="s">
        <v>68</v>
      </c>
      <c r="B673" s="23" t="s">
        <v>302</v>
      </c>
      <c r="C673" s="23" t="s">
        <v>383</v>
      </c>
      <c r="D673" s="23" t="s">
        <v>304</v>
      </c>
      <c r="E673" s="23" t="s">
        <v>469</v>
      </c>
      <c r="F673" s="23" t="s">
        <v>59</v>
      </c>
      <c r="G673" s="24"/>
      <c r="H673" s="24"/>
      <c r="I673" s="24"/>
    </row>
    <row r="674" spans="1:9" s="22" customFormat="1" hidden="1" x14ac:dyDescent="0.25">
      <c r="A674" s="113"/>
      <c r="B674" s="67"/>
      <c r="C674" s="67"/>
      <c r="D674" s="67"/>
      <c r="E674" s="67"/>
      <c r="F674" s="67"/>
      <c r="G674" s="62"/>
      <c r="H674" s="62"/>
      <c r="I674" s="24"/>
    </row>
    <row r="675" spans="1:9" s="22" customFormat="1" ht="25.5" hidden="1" x14ac:dyDescent="0.25">
      <c r="A675" s="13" t="s">
        <v>334</v>
      </c>
      <c r="B675" s="23" t="s">
        <v>302</v>
      </c>
      <c r="C675" s="23" t="s">
        <v>383</v>
      </c>
      <c r="D675" s="23" t="s">
        <v>304</v>
      </c>
      <c r="E675" s="23" t="s">
        <v>470</v>
      </c>
      <c r="F675" s="23"/>
      <c r="G675" s="24">
        <f>G676</f>
        <v>0</v>
      </c>
      <c r="H675" s="24"/>
      <c r="I675" s="24"/>
    </row>
    <row r="676" spans="1:9" s="22" customFormat="1" ht="39" hidden="1" x14ac:dyDescent="0.25">
      <c r="A676" s="85" t="s">
        <v>9</v>
      </c>
      <c r="B676" s="20" t="s">
        <v>302</v>
      </c>
      <c r="C676" s="23" t="s">
        <v>383</v>
      </c>
      <c r="D676" s="23" t="s">
        <v>304</v>
      </c>
      <c r="E676" s="23" t="s">
        <v>470</v>
      </c>
      <c r="F676" s="71">
        <v>600</v>
      </c>
      <c r="G676" s="75">
        <f>G678+G679</f>
        <v>0</v>
      </c>
      <c r="H676" s="73"/>
      <c r="I676" s="74" t="s">
        <v>32</v>
      </c>
    </row>
    <row r="677" spans="1:9" s="22" customFormat="1" hidden="1" x14ac:dyDescent="0.25">
      <c r="A677" s="85" t="s">
        <v>10</v>
      </c>
      <c r="B677" s="23" t="s">
        <v>302</v>
      </c>
      <c r="C677" s="23" t="s">
        <v>383</v>
      </c>
      <c r="D677" s="23" t="s">
        <v>304</v>
      </c>
      <c r="E677" s="23" t="s">
        <v>470</v>
      </c>
      <c r="F677" s="23" t="s">
        <v>11</v>
      </c>
      <c r="G677" s="24">
        <f>G678+G679</f>
        <v>0</v>
      </c>
      <c r="H677" s="24"/>
      <c r="I677" s="24"/>
    </row>
    <row r="678" spans="1:9" s="22" customFormat="1" ht="51" hidden="1" x14ac:dyDescent="0.25">
      <c r="A678" s="13" t="s">
        <v>12</v>
      </c>
      <c r="B678" s="23" t="s">
        <v>302</v>
      </c>
      <c r="C678" s="23" t="s">
        <v>383</v>
      </c>
      <c r="D678" s="23" t="s">
        <v>304</v>
      </c>
      <c r="E678" s="23" t="s">
        <v>470</v>
      </c>
      <c r="F678" s="23" t="s">
        <v>13</v>
      </c>
      <c r="G678" s="24"/>
      <c r="H678" s="24"/>
      <c r="I678" s="24"/>
    </row>
    <row r="679" spans="1:9" s="22" customFormat="1" hidden="1" x14ac:dyDescent="0.25">
      <c r="A679" s="85" t="s">
        <v>14</v>
      </c>
      <c r="B679" s="23" t="s">
        <v>302</v>
      </c>
      <c r="C679" s="23" t="s">
        <v>383</v>
      </c>
      <c r="D679" s="23" t="s">
        <v>304</v>
      </c>
      <c r="E679" s="23" t="s">
        <v>470</v>
      </c>
      <c r="F679" s="23" t="s">
        <v>15</v>
      </c>
      <c r="G679" s="24"/>
      <c r="H679" s="24"/>
      <c r="I679" s="24"/>
    </row>
    <row r="680" spans="1:9" s="22" customFormat="1" hidden="1" x14ac:dyDescent="0.25">
      <c r="A680" s="17" t="s">
        <v>358</v>
      </c>
      <c r="B680" s="20" t="s">
        <v>302</v>
      </c>
      <c r="C680" s="23" t="s">
        <v>383</v>
      </c>
      <c r="D680" s="23" t="s">
        <v>304</v>
      </c>
      <c r="E680" s="23" t="s">
        <v>359</v>
      </c>
      <c r="F680" s="23"/>
      <c r="G680" s="24">
        <f>G681</f>
        <v>0</v>
      </c>
      <c r="H680" s="24"/>
      <c r="I680" s="24"/>
    </row>
    <row r="681" spans="1:9" s="22" customFormat="1" ht="63.75" hidden="1" x14ac:dyDescent="0.25">
      <c r="A681" s="13" t="s">
        <v>471</v>
      </c>
      <c r="B681" s="23" t="s">
        <v>302</v>
      </c>
      <c r="C681" s="23" t="s">
        <v>383</v>
      </c>
      <c r="D681" s="23" t="s">
        <v>304</v>
      </c>
      <c r="E681" s="23" t="s">
        <v>472</v>
      </c>
      <c r="F681" s="23"/>
      <c r="G681" s="24">
        <f>G682</f>
        <v>0</v>
      </c>
      <c r="H681" s="24"/>
      <c r="I681" s="24"/>
    </row>
    <row r="682" spans="1:9" s="22" customFormat="1" ht="39" hidden="1" x14ac:dyDescent="0.25">
      <c r="A682" s="85" t="s">
        <v>9</v>
      </c>
      <c r="B682" s="23" t="s">
        <v>302</v>
      </c>
      <c r="C682" s="23" t="s">
        <v>383</v>
      </c>
      <c r="D682" s="23" t="s">
        <v>304</v>
      </c>
      <c r="E682" s="23" t="s">
        <v>472</v>
      </c>
      <c r="F682" s="71">
        <v>600</v>
      </c>
      <c r="G682" s="24">
        <f>G683</f>
        <v>0</v>
      </c>
      <c r="H682" s="24"/>
      <c r="I682" s="24"/>
    </row>
    <row r="683" spans="1:9" s="22" customFormat="1" hidden="1" x14ac:dyDescent="0.25">
      <c r="A683" s="85" t="s">
        <v>10</v>
      </c>
      <c r="B683" s="68">
        <v>650</v>
      </c>
      <c r="C683" s="23" t="s">
        <v>383</v>
      </c>
      <c r="D683" s="23" t="s">
        <v>304</v>
      </c>
      <c r="E683" s="23" t="s">
        <v>472</v>
      </c>
      <c r="F683" s="23" t="s">
        <v>11</v>
      </c>
      <c r="G683" s="75">
        <f>G684</f>
        <v>0</v>
      </c>
      <c r="H683" s="72"/>
      <c r="I683" s="72"/>
    </row>
    <row r="684" spans="1:9" s="22" customFormat="1" hidden="1" x14ac:dyDescent="0.25">
      <c r="A684" s="85" t="s">
        <v>14</v>
      </c>
      <c r="B684" s="23" t="s">
        <v>302</v>
      </c>
      <c r="C684" s="23" t="s">
        <v>383</v>
      </c>
      <c r="D684" s="23" t="s">
        <v>304</v>
      </c>
      <c r="E684" s="23" t="s">
        <v>472</v>
      </c>
      <c r="F684" s="23" t="s">
        <v>15</v>
      </c>
      <c r="G684" s="24"/>
      <c r="H684" s="24"/>
      <c r="I684" s="24"/>
    </row>
    <row r="685" spans="1:9" s="22" customFormat="1" ht="51" hidden="1" x14ac:dyDescent="0.25">
      <c r="A685" s="13" t="s">
        <v>19</v>
      </c>
      <c r="B685" s="23" t="s">
        <v>302</v>
      </c>
      <c r="C685" s="23" t="s">
        <v>383</v>
      </c>
      <c r="D685" s="23" t="s">
        <v>304</v>
      </c>
      <c r="E685" s="23" t="s">
        <v>20</v>
      </c>
      <c r="F685" s="23"/>
      <c r="G685" s="24">
        <f>G687</f>
        <v>0</v>
      </c>
      <c r="H685" s="24"/>
      <c r="I685" s="24"/>
    </row>
    <row r="686" spans="1:9" s="22" customFormat="1" ht="39" hidden="1" x14ac:dyDescent="0.25">
      <c r="A686" s="85" t="s">
        <v>9</v>
      </c>
      <c r="B686" s="20" t="s">
        <v>302</v>
      </c>
      <c r="C686" s="23" t="s">
        <v>383</v>
      </c>
      <c r="D686" s="23" t="s">
        <v>304</v>
      </c>
      <c r="E686" s="23" t="s">
        <v>20</v>
      </c>
      <c r="F686" s="71">
        <v>600</v>
      </c>
      <c r="G686" s="75">
        <f>G687</f>
        <v>0</v>
      </c>
      <c r="H686" s="73"/>
      <c r="I686" s="74" t="s">
        <v>32</v>
      </c>
    </row>
    <row r="687" spans="1:9" s="22" customFormat="1" hidden="1" x14ac:dyDescent="0.25">
      <c r="A687" s="85" t="s">
        <v>10</v>
      </c>
      <c r="B687" s="23" t="s">
        <v>302</v>
      </c>
      <c r="C687" s="23" t="s">
        <v>383</v>
      </c>
      <c r="D687" s="23" t="s">
        <v>304</v>
      </c>
      <c r="E687" s="23" t="s">
        <v>20</v>
      </c>
      <c r="F687" s="23" t="s">
        <v>11</v>
      </c>
      <c r="G687" s="24"/>
      <c r="H687" s="24"/>
      <c r="I687" s="24"/>
    </row>
    <row r="688" spans="1:9" s="22" customFormat="1" x14ac:dyDescent="0.25">
      <c r="A688" s="13" t="s">
        <v>542</v>
      </c>
      <c r="B688" s="23" t="s">
        <v>302</v>
      </c>
      <c r="C688" s="23" t="s">
        <v>383</v>
      </c>
      <c r="D688" s="23" t="s">
        <v>304</v>
      </c>
      <c r="E688" s="23" t="s">
        <v>20</v>
      </c>
      <c r="F688" s="23"/>
      <c r="G688" s="24">
        <f>G689</f>
        <v>3031000</v>
      </c>
      <c r="H688" s="24"/>
      <c r="I688" s="24"/>
    </row>
    <row r="689" spans="1:9" s="22" customFormat="1" ht="39" x14ac:dyDescent="0.25">
      <c r="A689" s="85" t="s">
        <v>9</v>
      </c>
      <c r="B689" s="20" t="s">
        <v>302</v>
      </c>
      <c r="C689" s="23" t="s">
        <v>383</v>
      </c>
      <c r="D689" s="23" t="s">
        <v>304</v>
      </c>
      <c r="E689" s="23" t="s">
        <v>20</v>
      </c>
      <c r="F689" s="71">
        <v>600</v>
      </c>
      <c r="G689" s="75">
        <f>G690</f>
        <v>3031000</v>
      </c>
      <c r="H689" s="73"/>
      <c r="I689" s="74" t="s">
        <v>32</v>
      </c>
    </row>
    <row r="690" spans="1:9" s="22" customFormat="1" x14ac:dyDescent="0.25">
      <c r="A690" s="85" t="s">
        <v>10</v>
      </c>
      <c r="B690" s="23" t="s">
        <v>302</v>
      </c>
      <c r="C690" s="23" t="s">
        <v>383</v>
      </c>
      <c r="D690" s="23" t="s">
        <v>304</v>
      </c>
      <c r="E690" s="23" t="s">
        <v>20</v>
      </c>
      <c r="F690" s="23" t="s">
        <v>11</v>
      </c>
      <c r="G690" s="24">
        <v>3031000</v>
      </c>
      <c r="H690" s="24"/>
      <c r="I690" s="24"/>
    </row>
    <row r="691" spans="1:9" s="22" customFormat="1" hidden="1" x14ac:dyDescent="0.25">
      <c r="A691" s="13" t="s">
        <v>542</v>
      </c>
      <c r="B691" s="23" t="s">
        <v>302</v>
      </c>
      <c r="C691" s="23" t="s">
        <v>383</v>
      </c>
      <c r="D691" s="23" t="s">
        <v>304</v>
      </c>
      <c r="E691" s="23" t="s">
        <v>543</v>
      </c>
      <c r="F691" s="23"/>
      <c r="G691" s="24">
        <f>G692</f>
        <v>0</v>
      </c>
      <c r="H691" s="24"/>
      <c r="I691" s="24"/>
    </row>
    <row r="692" spans="1:9" s="22" customFormat="1" ht="39" hidden="1" x14ac:dyDescent="0.25">
      <c r="A692" s="85" t="s">
        <v>9</v>
      </c>
      <c r="B692" s="20" t="s">
        <v>302</v>
      </c>
      <c r="C692" s="23" t="s">
        <v>383</v>
      </c>
      <c r="D692" s="23" t="s">
        <v>304</v>
      </c>
      <c r="E692" s="23" t="s">
        <v>543</v>
      </c>
      <c r="F692" s="71">
        <v>600</v>
      </c>
      <c r="G692" s="75">
        <f>G693</f>
        <v>0</v>
      </c>
      <c r="H692" s="73"/>
      <c r="I692" s="74" t="s">
        <v>32</v>
      </c>
    </row>
    <row r="693" spans="1:9" s="22" customFormat="1" hidden="1" x14ac:dyDescent="0.25">
      <c r="A693" s="85" t="s">
        <v>10</v>
      </c>
      <c r="B693" s="23" t="s">
        <v>302</v>
      </c>
      <c r="C693" s="23" t="s">
        <v>383</v>
      </c>
      <c r="D693" s="23" t="s">
        <v>304</v>
      </c>
      <c r="E693" s="23" t="s">
        <v>543</v>
      </c>
      <c r="F693" s="23" t="s">
        <v>11</v>
      </c>
      <c r="G693" s="24"/>
      <c r="H693" s="24"/>
      <c r="I693" s="24"/>
    </row>
    <row r="694" spans="1:9" s="22" customFormat="1" ht="25.5" hidden="1" x14ac:dyDescent="0.25">
      <c r="A694" s="13" t="s">
        <v>21</v>
      </c>
      <c r="B694" s="23" t="s">
        <v>302</v>
      </c>
      <c r="C694" s="23" t="s">
        <v>383</v>
      </c>
      <c r="D694" s="23" t="s">
        <v>304</v>
      </c>
      <c r="E694" s="23" t="s">
        <v>22</v>
      </c>
      <c r="F694" s="23"/>
      <c r="G694" s="24">
        <f>G695</f>
        <v>0</v>
      </c>
      <c r="H694" s="24"/>
      <c r="I694" s="24"/>
    </row>
    <row r="695" spans="1:9" s="22" customFormat="1" ht="39" hidden="1" x14ac:dyDescent="0.25">
      <c r="A695" s="85" t="s">
        <v>9</v>
      </c>
      <c r="B695" s="20" t="s">
        <v>302</v>
      </c>
      <c r="C695" s="23" t="s">
        <v>383</v>
      </c>
      <c r="D695" s="23" t="s">
        <v>304</v>
      </c>
      <c r="E695" s="23" t="s">
        <v>22</v>
      </c>
      <c r="F695" s="71">
        <v>600</v>
      </c>
      <c r="G695" s="75">
        <f>G696</f>
        <v>0</v>
      </c>
      <c r="H695" s="73"/>
      <c r="I695" s="74" t="s">
        <v>32</v>
      </c>
    </row>
    <row r="696" spans="1:9" s="22" customFormat="1" hidden="1" x14ac:dyDescent="0.25">
      <c r="A696" s="85" t="s">
        <v>10</v>
      </c>
      <c r="B696" s="23" t="s">
        <v>302</v>
      </c>
      <c r="C696" s="23" t="s">
        <v>383</v>
      </c>
      <c r="D696" s="23" t="s">
        <v>304</v>
      </c>
      <c r="E696" s="23" t="s">
        <v>22</v>
      </c>
      <c r="F696" s="23" t="s">
        <v>11</v>
      </c>
      <c r="G696" s="24"/>
      <c r="H696" s="24"/>
      <c r="I696" s="24"/>
    </row>
    <row r="697" spans="1:9" s="80" customFormat="1" ht="89.25" hidden="1" x14ac:dyDescent="0.2">
      <c r="A697" s="13" t="s">
        <v>473</v>
      </c>
      <c r="B697" s="23" t="s">
        <v>302</v>
      </c>
      <c r="C697" s="23" t="s">
        <v>383</v>
      </c>
      <c r="D697" s="23" t="s">
        <v>304</v>
      </c>
      <c r="E697" s="23" t="s">
        <v>23</v>
      </c>
      <c r="F697" s="23"/>
      <c r="G697" s="24">
        <f>G698</f>
        <v>0</v>
      </c>
      <c r="H697" s="24"/>
      <c r="I697" s="24"/>
    </row>
    <row r="698" spans="1:9" s="80" customFormat="1" ht="38.25" hidden="1" x14ac:dyDescent="0.2">
      <c r="A698" s="85" t="s">
        <v>9</v>
      </c>
      <c r="B698" s="20" t="s">
        <v>302</v>
      </c>
      <c r="C698" s="23" t="s">
        <v>383</v>
      </c>
      <c r="D698" s="23" t="s">
        <v>304</v>
      </c>
      <c r="E698" s="23" t="s">
        <v>23</v>
      </c>
      <c r="F698" s="71">
        <v>600</v>
      </c>
      <c r="G698" s="75">
        <f>G699</f>
        <v>0</v>
      </c>
      <c r="H698" s="73"/>
      <c r="I698" s="74" t="s">
        <v>32</v>
      </c>
    </row>
    <row r="699" spans="1:9" s="80" customFormat="1" ht="12.75" hidden="1" x14ac:dyDescent="0.2">
      <c r="A699" s="85" t="s">
        <v>10</v>
      </c>
      <c r="B699" s="23" t="s">
        <v>302</v>
      </c>
      <c r="C699" s="23" t="s">
        <v>383</v>
      </c>
      <c r="D699" s="23" t="s">
        <v>304</v>
      </c>
      <c r="E699" s="23" t="s">
        <v>23</v>
      </c>
      <c r="F699" s="23" t="s">
        <v>11</v>
      </c>
      <c r="G699" s="24"/>
      <c r="H699" s="24"/>
      <c r="I699" s="24"/>
    </row>
    <row r="700" spans="1:9" s="22" customFormat="1" ht="25.5" hidden="1" x14ac:dyDescent="0.25">
      <c r="A700" s="81" t="s">
        <v>128</v>
      </c>
      <c r="B700" s="23" t="s">
        <v>302</v>
      </c>
      <c r="C700" s="23" t="s">
        <v>383</v>
      </c>
      <c r="D700" s="23" t="s">
        <v>304</v>
      </c>
      <c r="E700" s="82" t="s">
        <v>129</v>
      </c>
      <c r="F700" s="23"/>
      <c r="G700" s="24">
        <f>G703</f>
        <v>8000</v>
      </c>
      <c r="H700" s="24"/>
      <c r="I700" s="24"/>
    </row>
    <row r="701" spans="1:9" s="22" customFormat="1" ht="25.5" x14ac:dyDescent="0.25">
      <c r="A701" s="81" t="s">
        <v>128</v>
      </c>
      <c r="B701" s="68">
        <v>650</v>
      </c>
      <c r="C701" s="23" t="s">
        <v>383</v>
      </c>
      <c r="D701" s="23" t="s">
        <v>304</v>
      </c>
      <c r="E701" s="82" t="s">
        <v>129</v>
      </c>
      <c r="F701" s="88"/>
      <c r="G701" s="96">
        <f>G709+G703+G714</f>
        <v>8000</v>
      </c>
      <c r="H701" s="96"/>
      <c r="I701" s="72"/>
    </row>
    <row r="702" spans="1:9" s="80" customFormat="1" ht="25.5" x14ac:dyDescent="0.2">
      <c r="A702" s="83" t="s">
        <v>130</v>
      </c>
      <c r="B702" s="68">
        <v>650</v>
      </c>
      <c r="C702" s="23" t="s">
        <v>383</v>
      </c>
      <c r="D702" s="23" t="s">
        <v>304</v>
      </c>
      <c r="E702" s="82" t="s">
        <v>131</v>
      </c>
      <c r="F702" s="88"/>
      <c r="G702" s="96">
        <f>G703+G709+G714</f>
        <v>8000</v>
      </c>
      <c r="H702" s="96"/>
      <c r="I702" s="72"/>
    </row>
    <row r="703" spans="1:9" s="22" customFormat="1" x14ac:dyDescent="0.25">
      <c r="A703" s="87" t="s">
        <v>33</v>
      </c>
      <c r="B703" s="68">
        <v>650</v>
      </c>
      <c r="C703" s="23" t="s">
        <v>383</v>
      </c>
      <c r="D703" s="23" t="s">
        <v>304</v>
      </c>
      <c r="E703" s="82" t="s">
        <v>137</v>
      </c>
      <c r="F703" s="23"/>
      <c r="G703" s="24">
        <f>G704</f>
        <v>8000</v>
      </c>
      <c r="H703" s="24"/>
      <c r="I703" s="24"/>
    </row>
    <row r="704" spans="1:9" s="22" customFormat="1" ht="39" x14ac:dyDescent="0.25">
      <c r="A704" s="85" t="s">
        <v>9</v>
      </c>
      <c r="B704" s="20" t="s">
        <v>302</v>
      </c>
      <c r="C704" s="23" t="s">
        <v>383</v>
      </c>
      <c r="D704" s="23" t="s">
        <v>304</v>
      </c>
      <c r="E704" s="82" t="s">
        <v>137</v>
      </c>
      <c r="F704" s="71">
        <v>600</v>
      </c>
      <c r="G704" s="75">
        <f>G705</f>
        <v>8000</v>
      </c>
      <c r="H704" s="73"/>
      <c r="I704" s="74" t="s">
        <v>32</v>
      </c>
    </row>
    <row r="705" spans="1:9" s="22" customFormat="1" x14ac:dyDescent="0.25">
      <c r="A705" s="85" t="s">
        <v>10</v>
      </c>
      <c r="B705" s="23" t="s">
        <v>302</v>
      </c>
      <c r="C705" s="23" t="s">
        <v>383</v>
      </c>
      <c r="D705" s="23" t="s">
        <v>304</v>
      </c>
      <c r="E705" s="82" t="s">
        <v>137</v>
      </c>
      <c r="F705" s="23" t="s">
        <v>11</v>
      </c>
      <c r="G705" s="24">
        <v>8000</v>
      </c>
      <c r="H705" s="24"/>
      <c r="I705" s="24"/>
    </row>
    <row r="706" spans="1:9" s="22" customFormat="1" hidden="1" x14ac:dyDescent="0.25">
      <c r="A706" s="114" t="s">
        <v>474</v>
      </c>
      <c r="B706" s="67" t="s">
        <v>302</v>
      </c>
      <c r="C706" s="67" t="s">
        <v>354</v>
      </c>
      <c r="D706" s="67"/>
      <c r="E706" s="67"/>
      <c r="F706" s="67"/>
      <c r="G706" s="62">
        <f>G707</f>
        <v>0</v>
      </c>
      <c r="H706" s="62"/>
      <c r="I706" s="62"/>
    </row>
    <row r="707" spans="1:9" s="22" customFormat="1" hidden="1" x14ac:dyDescent="0.25">
      <c r="A707" s="106" t="s">
        <v>475</v>
      </c>
      <c r="B707" s="67" t="s">
        <v>302</v>
      </c>
      <c r="C707" s="67" t="s">
        <v>354</v>
      </c>
      <c r="D707" s="67" t="s">
        <v>317</v>
      </c>
      <c r="E707" s="67"/>
      <c r="F707" s="67"/>
      <c r="G707" s="62">
        <f>G729</f>
        <v>0</v>
      </c>
      <c r="H707" s="62"/>
      <c r="I707" s="62"/>
    </row>
    <row r="708" spans="1:9" s="22" customFormat="1" ht="38.25" hidden="1" x14ac:dyDescent="0.25">
      <c r="A708" s="16" t="s">
        <v>403</v>
      </c>
      <c r="B708" s="23" t="s">
        <v>302</v>
      </c>
      <c r="C708" s="69">
        <v>5</v>
      </c>
      <c r="D708" s="69">
        <v>1</v>
      </c>
      <c r="E708" s="70">
        <v>980000</v>
      </c>
      <c r="F708" s="71" t="s">
        <v>32</v>
      </c>
      <c r="G708" s="75">
        <f>G709+G717</f>
        <v>0</v>
      </c>
      <c r="H708" s="73"/>
      <c r="I708" s="74" t="s">
        <v>32</v>
      </c>
    </row>
    <row r="709" spans="1:9" s="22" customFormat="1" ht="102" hidden="1" x14ac:dyDescent="0.25">
      <c r="A709" s="16" t="s">
        <v>404</v>
      </c>
      <c r="B709" s="23" t="s">
        <v>302</v>
      </c>
      <c r="C709" s="69">
        <v>5</v>
      </c>
      <c r="D709" s="69">
        <v>1</v>
      </c>
      <c r="E709" s="70">
        <v>980100</v>
      </c>
      <c r="F709" s="71" t="s">
        <v>32</v>
      </c>
      <c r="G709" s="75">
        <f>G713+G710</f>
        <v>0</v>
      </c>
      <c r="H709" s="73"/>
      <c r="I709" s="74" t="s">
        <v>32</v>
      </c>
    </row>
    <row r="710" spans="1:9" s="22" customFormat="1" ht="63.75" hidden="1" x14ac:dyDescent="0.25">
      <c r="A710" s="16" t="s">
        <v>405</v>
      </c>
      <c r="B710" s="23" t="s">
        <v>302</v>
      </c>
      <c r="C710" s="23" t="s">
        <v>388</v>
      </c>
      <c r="D710" s="23" t="s">
        <v>304</v>
      </c>
      <c r="E710" s="23" t="s">
        <v>406</v>
      </c>
      <c r="F710" s="71"/>
      <c r="G710" s="75">
        <f>G711</f>
        <v>0</v>
      </c>
      <c r="H710" s="73"/>
      <c r="I710" s="74" t="s">
        <v>32</v>
      </c>
    </row>
    <row r="711" spans="1:9" s="22" customFormat="1" hidden="1" x14ac:dyDescent="0.25">
      <c r="A711" s="16" t="s">
        <v>73</v>
      </c>
      <c r="B711" s="23" t="s">
        <v>302</v>
      </c>
      <c r="C711" s="23" t="s">
        <v>388</v>
      </c>
      <c r="D711" s="23" t="s">
        <v>304</v>
      </c>
      <c r="E711" s="23" t="s">
        <v>406</v>
      </c>
      <c r="F711" s="71">
        <v>800</v>
      </c>
      <c r="G711" s="75">
        <f>G712</f>
        <v>0</v>
      </c>
      <c r="H711" s="73"/>
      <c r="I711" s="74" t="s">
        <v>32</v>
      </c>
    </row>
    <row r="712" spans="1:9" s="22" customFormat="1" ht="51" hidden="1" x14ac:dyDescent="0.25">
      <c r="A712" s="13" t="s">
        <v>407</v>
      </c>
      <c r="B712" s="23" t="s">
        <v>302</v>
      </c>
      <c r="C712" s="23" t="s">
        <v>388</v>
      </c>
      <c r="D712" s="23" t="s">
        <v>304</v>
      </c>
      <c r="E712" s="23" t="s">
        <v>406</v>
      </c>
      <c r="F712" s="23" t="s">
        <v>357</v>
      </c>
      <c r="G712" s="24"/>
      <c r="H712" s="62"/>
      <c r="I712" s="24"/>
    </row>
    <row r="713" spans="1:9" s="22" customFormat="1" ht="63.75" hidden="1" x14ac:dyDescent="0.25">
      <c r="A713" s="16" t="s">
        <v>408</v>
      </c>
      <c r="B713" s="23" t="s">
        <v>302</v>
      </c>
      <c r="C713" s="69">
        <v>5</v>
      </c>
      <c r="D713" s="69">
        <v>1</v>
      </c>
      <c r="E713" s="70">
        <v>980102</v>
      </c>
      <c r="F713" s="71" t="s">
        <v>32</v>
      </c>
      <c r="G713" s="75">
        <f>G714</f>
        <v>0</v>
      </c>
      <c r="H713" s="73"/>
      <c r="I713" s="74" t="s">
        <v>32</v>
      </c>
    </row>
    <row r="714" spans="1:9" s="22" customFormat="1" hidden="1" x14ac:dyDescent="0.25">
      <c r="A714" s="16" t="s">
        <v>169</v>
      </c>
      <c r="B714" s="23" t="s">
        <v>302</v>
      </c>
      <c r="C714" s="69">
        <v>5</v>
      </c>
      <c r="D714" s="69">
        <v>1</v>
      </c>
      <c r="E714" s="70">
        <v>980102</v>
      </c>
      <c r="F714" s="71">
        <v>400</v>
      </c>
      <c r="G714" s="75">
        <f>G715</f>
        <v>0</v>
      </c>
      <c r="H714" s="73"/>
      <c r="I714" s="74" t="s">
        <v>32</v>
      </c>
    </row>
    <row r="715" spans="1:9" s="22" customFormat="1" ht="25.5" hidden="1" x14ac:dyDescent="0.25">
      <c r="A715" s="16" t="s">
        <v>409</v>
      </c>
      <c r="B715" s="23" t="s">
        <v>302</v>
      </c>
      <c r="C715" s="69">
        <v>5</v>
      </c>
      <c r="D715" s="69">
        <v>1</v>
      </c>
      <c r="E715" s="70">
        <v>980102</v>
      </c>
      <c r="F715" s="71">
        <v>440</v>
      </c>
      <c r="G715" s="75">
        <f>G716</f>
        <v>0</v>
      </c>
      <c r="H715" s="73"/>
      <c r="I715" s="74" t="s">
        <v>32</v>
      </c>
    </row>
    <row r="716" spans="1:9" s="22" customFormat="1" ht="25.5" hidden="1" x14ac:dyDescent="0.25">
      <c r="A716" s="13" t="s">
        <v>410</v>
      </c>
      <c r="B716" s="23" t="s">
        <v>302</v>
      </c>
      <c r="C716" s="69">
        <v>5</v>
      </c>
      <c r="D716" s="69">
        <v>1</v>
      </c>
      <c r="E716" s="70">
        <v>980102</v>
      </c>
      <c r="F716" s="23" t="s">
        <v>411</v>
      </c>
      <c r="G716" s="24"/>
      <c r="H716" s="62"/>
      <c r="I716" s="24"/>
    </row>
    <row r="717" spans="1:9" s="22" customFormat="1" ht="63.75" hidden="1" x14ac:dyDescent="0.25">
      <c r="A717" s="16" t="s">
        <v>412</v>
      </c>
      <c r="B717" s="23" t="s">
        <v>302</v>
      </c>
      <c r="C717" s="69">
        <v>5</v>
      </c>
      <c r="D717" s="69">
        <v>1</v>
      </c>
      <c r="E717" s="70">
        <v>980200</v>
      </c>
      <c r="F717" s="71" t="s">
        <v>32</v>
      </c>
      <c r="G717" s="75">
        <f>G718+G721+G725</f>
        <v>0</v>
      </c>
      <c r="H717" s="73"/>
      <c r="I717" s="74" t="s">
        <v>32</v>
      </c>
    </row>
    <row r="718" spans="1:9" s="22" customFormat="1" ht="38.25" hidden="1" x14ac:dyDescent="0.25">
      <c r="A718" s="16" t="s">
        <v>413</v>
      </c>
      <c r="B718" s="23" t="s">
        <v>302</v>
      </c>
      <c r="C718" s="23" t="s">
        <v>388</v>
      </c>
      <c r="D718" s="23" t="s">
        <v>304</v>
      </c>
      <c r="E718" s="23" t="s">
        <v>414</v>
      </c>
      <c r="F718" s="71"/>
      <c r="G718" s="75">
        <f>G719</f>
        <v>0</v>
      </c>
      <c r="H718" s="73"/>
      <c r="I718" s="74" t="s">
        <v>32</v>
      </c>
    </row>
    <row r="719" spans="1:9" s="22" customFormat="1" hidden="1" x14ac:dyDescent="0.25">
      <c r="A719" s="16" t="s">
        <v>73</v>
      </c>
      <c r="B719" s="23" t="s">
        <v>302</v>
      </c>
      <c r="C719" s="23" t="s">
        <v>388</v>
      </c>
      <c r="D719" s="23" t="s">
        <v>304</v>
      </c>
      <c r="E719" s="23" t="s">
        <v>414</v>
      </c>
      <c r="F719" s="71">
        <v>800</v>
      </c>
      <c r="G719" s="75">
        <f>G720</f>
        <v>0</v>
      </c>
      <c r="H719" s="73"/>
      <c r="I719" s="74" t="s">
        <v>32</v>
      </c>
    </row>
    <row r="720" spans="1:9" s="22" customFormat="1" ht="51" hidden="1" x14ac:dyDescent="0.25">
      <c r="A720" s="13" t="s">
        <v>407</v>
      </c>
      <c r="B720" s="23" t="s">
        <v>302</v>
      </c>
      <c r="C720" s="23" t="s">
        <v>388</v>
      </c>
      <c r="D720" s="23" t="s">
        <v>304</v>
      </c>
      <c r="E720" s="23" t="s">
        <v>414</v>
      </c>
      <c r="F720" s="23" t="s">
        <v>357</v>
      </c>
      <c r="G720" s="24"/>
      <c r="H720" s="62"/>
      <c r="I720" s="24"/>
    </row>
    <row r="721" spans="1:9" s="22" customFormat="1" ht="38.25" hidden="1" x14ac:dyDescent="0.25">
      <c r="A721" s="16" t="s">
        <v>415</v>
      </c>
      <c r="B721" s="23" t="s">
        <v>302</v>
      </c>
      <c r="C721" s="23" t="s">
        <v>388</v>
      </c>
      <c r="D721" s="23" t="s">
        <v>304</v>
      </c>
      <c r="E721" s="23" t="s">
        <v>416</v>
      </c>
      <c r="F721" s="71"/>
      <c r="G721" s="75">
        <f>G722</f>
        <v>0</v>
      </c>
      <c r="H721" s="73"/>
      <c r="I721" s="74" t="s">
        <v>32</v>
      </c>
    </row>
    <row r="722" spans="1:9" s="22" customFormat="1" hidden="1" x14ac:dyDescent="0.25">
      <c r="A722" s="16" t="s">
        <v>169</v>
      </c>
      <c r="B722" s="23" t="s">
        <v>302</v>
      </c>
      <c r="C722" s="23" t="s">
        <v>388</v>
      </c>
      <c r="D722" s="23" t="s">
        <v>304</v>
      </c>
      <c r="E722" s="23" t="s">
        <v>416</v>
      </c>
      <c r="F722" s="71">
        <v>400</v>
      </c>
      <c r="G722" s="75">
        <f>G723</f>
        <v>0</v>
      </c>
      <c r="H722" s="73"/>
      <c r="I722" s="74" t="s">
        <v>32</v>
      </c>
    </row>
    <row r="723" spans="1:9" s="22" customFormat="1" ht="25.5" hidden="1" x14ac:dyDescent="0.25">
      <c r="A723" s="16" t="s">
        <v>409</v>
      </c>
      <c r="B723" s="23" t="s">
        <v>302</v>
      </c>
      <c r="C723" s="23" t="s">
        <v>388</v>
      </c>
      <c r="D723" s="23" t="s">
        <v>304</v>
      </c>
      <c r="E723" s="23" t="s">
        <v>416</v>
      </c>
      <c r="F723" s="71">
        <v>440</v>
      </c>
      <c r="G723" s="75">
        <f>G724</f>
        <v>0</v>
      </c>
      <c r="H723" s="73"/>
      <c r="I723" s="74" t="s">
        <v>32</v>
      </c>
    </row>
    <row r="724" spans="1:9" s="22" customFormat="1" ht="25.5" hidden="1" x14ac:dyDescent="0.25">
      <c r="A724" s="13" t="s">
        <v>410</v>
      </c>
      <c r="B724" s="23" t="s">
        <v>302</v>
      </c>
      <c r="C724" s="23" t="s">
        <v>388</v>
      </c>
      <c r="D724" s="23" t="s">
        <v>304</v>
      </c>
      <c r="E724" s="23" t="s">
        <v>416</v>
      </c>
      <c r="F724" s="23" t="s">
        <v>411</v>
      </c>
      <c r="G724" s="24"/>
      <c r="H724" s="62"/>
      <c r="I724" s="24"/>
    </row>
    <row r="725" spans="1:9" s="22" customFormat="1" ht="38.25" hidden="1" x14ac:dyDescent="0.25">
      <c r="A725" s="16" t="s">
        <v>417</v>
      </c>
      <c r="B725" s="23" t="s">
        <v>302</v>
      </c>
      <c r="C725" s="23" t="s">
        <v>388</v>
      </c>
      <c r="D725" s="23" t="s">
        <v>304</v>
      </c>
      <c r="E725" s="23" t="s">
        <v>418</v>
      </c>
      <c r="F725" s="71"/>
      <c r="G725" s="75">
        <f>G726</f>
        <v>0</v>
      </c>
      <c r="H725" s="73"/>
      <c r="I725" s="74" t="s">
        <v>32</v>
      </c>
    </row>
    <row r="726" spans="1:9" s="22" customFormat="1" hidden="1" x14ac:dyDescent="0.25">
      <c r="A726" s="16" t="s">
        <v>169</v>
      </c>
      <c r="B726" s="23" t="s">
        <v>302</v>
      </c>
      <c r="C726" s="23" t="s">
        <v>388</v>
      </c>
      <c r="D726" s="23" t="s">
        <v>304</v>
      </c>
      <c r="E726" s="23" t="s">
        <v>418</v>
      </c>
      <c r="F726" s="71">
        <v>400</v>
      </c>
      <c r="G726" s="75">
        <f>G727</f>
        <v>0</v>
      </c>
      <c r="H726" s="73"/>
      <c r="I726" s="74" t="s">
        <v>32</v>
      </c>
    </row>
    <row r="727" spans="1:9" s="22" customFormat="1" ht="25.5" hidden="1" x14ac:dyDescent="0.25">
      <c r="A727" s="16" t="s">
        <v>409</v>
      </c>
      <c r="B727" s="23" t="s">
        <v>302</v>
      </c>
      <c r="C727" s="23" t="s">
        <v>388</v>
      </c>
      <c r="D727" s="23" t="s">
        <v>304</v>
      </c>
      <c r="E727" s="23" t="s">
        <v>418</v>
      </c>
      <c r="F727" s="71">
        <v>440</v>
      </c>
      <c r="G727" s="75">
        <f>G728</f>
        <v>0</v>
      </c>
      <c r="H727" s="73"/>
      <c r="I727" s="74" t="s">
        <v>32</v>
      </c>
    </row>
    <row r="728" spans="1:9" s="22" customFormat="1" ht="25.5" hidden="1" x14ac:dyDescent="0.25">
      <c r="A728" s="13" t="s">
        <v>410</v>
      </c>
      <c r="B728" s="23" t="s">
        <v>302</v>
      </c>
      <c r="C728" s="23" t="s">
        <v>388</v>
      </c>
      <c r="D728" s="23" t="s">
        <v>304</v>
      </c>
      <c r="E728" s="23" t="s">
        <v>418</v>
      </c>
      <c r="F728" s="23" t="s">
        <v>411</v>
      </c>
      <c r="G728" s="24"/>
      <c r="H728" s="62"/>
      <c r="I728" s="24"/>
    </row>
    <row r="729" spans="1:9" s="22" customFormat="1" ht="25.5" hidden="1" x14ac:dyDescent="0.25">
      <c r="A729" s="81" t="s">
        <v>128</v>
      </c>
      <c r="B729" s="68">
        <v>650</v>
      </c>
      <c r="C729" s="23" t="s">
        <v>354</v>
      </c>
      <c r="D729" s="23" t="s">
        <v>317</v>
      </c>
      <c r="E729" s="82" t="s">
        <v>129</v>
      </c>
      <c r="F729" s="23"/>
      <c r="G729" s="24">
        <f>G730</f>
        <v>0</v>
      </c>
      <c r="H729" s="62"/>
      <c r="I729" s="24"/>
    </row>
    <row r="730" spans="1:9" s="22" customFormat="1" ht="89.25" hidden="1" x14ac:dyDescent="0.25">
      <c r="A730" s="13" t="s">
        <v>139</v>
      </c>
      <c r="B730" s="23" t="s">
        <v>302</v>
      </c>
      <c r="C730" s="23" t="s">
        <v>354</v>
      </c>
      <c r="D730" s="23" t="s">
        <v>317</v>
      </c>
      <c r="E730" s="23" t="s">
        <v>140</v>
      </c>
      <c r="F730" s="23"/>
      <c r="G730" s="24">
        <f>G731</f>
        <v>0</v>
      </c>
      <c r="H730" s="62"/>
      <c r="I730" s="24"/>
    </row>
    <row r="731" spans="1:9" s="22" customFormat="1" hidden="1" x14ac:dyDescent="0.25">
      <c r="A731" s="13" t="s">
        <v>33</v>
      </c>
      <c r="B731" s="23" t="s">
        <v>302</v>
      </c>
      <c r="C731" s="23" t="s">
        <v>354</v>
      </c>
      <c r="D731" s="23" t="s">
        <v>317</v>
      </c>
      <c r="E731" s="23" t="s">
        <v>141</v>
      </c>
      <c r="F731" s="23"/>
      <c r="G731" s="24">
        <f>G732</f>
        <v>0</v>
      </c>
      <c r="H731" s="62"/>
      <c r="I731" s="24"/>
    </row>
    <row r="732" spans="1:9" s="22" customFormat="1" ht="25.5" hidden="1" x14ac:dyDescent="0.25">
      <c r="A732" s="13" t="s">
        <v>39</v>
      </c>
      <c r="B732" s="23" t="s">
        <v>302</v>
      </c>
      <c r="C732" s="23" t="s">
        <v>354</v>
      </c>
      <c r="D732" s="23" t="s">
        <v>317</v>
      </c>
      <c r="E732" s="23" t="s">
        <v>141</v>
      </c>
      <c r="F732" s="23" t="s">
        <v>40</v>
      </c>
      <c r="G732" s="24">
        <f>G733</f>
        <v>0</v>
      </c>
      <c r="H732" s="24"/>
      <c r="I732" s="24"/>
    </row>
    <row r="733" spans="1:9" s="22" customFormat="1" ht="25.5" hidden="1" x14ac:dyDescent="0.25">
      <c r="A733" s="16" t="s">
        <v>41</v>
      </c>
      <c r="B733" s="68">
        <v>650</v>
      </c>
      <c r="C733" s="23" t="s">
        <v>354</v>
      </c>
      <c r="D733" s="23" t="s">
        <v>317</v>
      </c>
      <c r="E733" s="23" t="s">
        <v>141</v>
      </c>
      <c r="F733" s="71">
        <v>240</v>
      </c>
      <c r="G733" s="75"/>
      <c r="H733" s="72"/>
      <c r="I733" s="72"/>
    </row>
    <row r="734" spans="1:9" s="22" customFormat="1" x14ac:dyDescent="0.25">
      <c r="A734" s="113" t="s">
        <v>476</v>
      </c>
      <c r="B734" s="67" t="s">
        <v>302</v>
      </c>
      <c r="C734" s="67" t="s">
        <v>363</v>
      </c>
      <c r="D734" s="67"/>
      <c r="E734" s="67"/>
      <c r="F734" s="67"/>
      <c r="G734" s="62">
        <f>G735+G747</f>
        <v>240000</v>
      </c>
      <c r="H734" s="62"/>
      <c r="I734" s="24"/>
    </row>
    <row r="735" spans="1:9" s="22" customFormat="1" x14ac:dyDescent="0.25">
      <c r="A735" s="13" t="s">
        <v>477</v>
      </c>
      <c r="B735" s="23" t="s">
        <v>302</v>
      </c>
      <c r="C735" s="23" t="s">
        <v>363</v>
      </c>
      <c r="D735" s="23" t="s">
        <v>304</v>
      </c>
      <c r="E735" s="23"/>
      <c r="F735" s="23"/>
      <c r="G735" s="24">
        <f>G742+G736+G743</f>
        <v>240000</v>
      </c>
      <c r="H735" s="24"/>
      <c r="I735" s="24"/>
    </row>
    <row r="736" spans="1:9" s="22" customFormat="1" ht="38.25" x14ac:dyDescent="0.25">
      <c r="A736" s="13" t="s">
        <v>95</v>
      </c>
      <c r="B736" s="23" t="s">
        <v>302</v>
      </c>
      <c r="C736" s="23" t="s">
        <v>363</v>
      </c>
      <c r="D736" s="23" t="s">
        <v>304</v>
      </c>
      <c r="E736" s="23" t="s">
        <v>96</v>
      </c>
      <c r="F736" s="23"/>
      <c r="G736" s="24">
        <f>G738</f>
        <v>240000</v>
      </c>
      <c r="H736" s="24"/>
      <c r="I736" s="24"/>
    </row>
    <row r="737" spans="1:9" s="22" customFormat="1" ht="25.5" x14ac:dyDescent="0.25">
      <c r="A737" s="13" t="s">
        <v>97</v>
      </c>
      <c r="B737" s="23" t="s">
        <v>302</v>
      </c>
      <c r="C737" s="23" t="s">
        <v>363</v>
      </c>
      <c r="D737" s="23" t="s">
        <v>304</v>
      </c>
      <c r="E737" s="23" t="s">
        <v>98</v>
      </c>
      <c r="F737" s="23"/>
      <c r="G737" s="24">
        <f>G738</f>
        <v>240000</v>
      </c>
      <c r="H737" s="24"/>
      <c r="I737" s="24"/>
    </row>
    <row r="738" spans="1:9" s="22" customFormat="1" x14ac:dyDescent="0.25">
      <c r="A738" s="76" t="s">
        <v>117</v>
      </c>
      <c r="B738" s="23" t="s">
        <v>302</v>
      </c>
      <c r="C738" s="23" t="s">
        <v>363</v>
      </c>
      <c r="D738" s="23" t="s">
        <v>304</v>
      </c>
      <c r="E738" s="23" t="s">
        <v>118</v>
      </c>
      <c r="F738" s="23"/>
      <c r="G738" s="24">
        <f>G739</f>
        <v>240000</v>
      </c>
      <c r="H738" s="24"/>
      <c r="I738" s="24"/>
    </row>
    <row r="739" spans="1:9" s="22" customFormat="1" x14ac:dyDescent="0.25">
      <c r="A739" s="106" t="s">
        <v>107</v>
      </c>
      <c r="B739" s="23" t="s">
        <v>302</v>
      </c>
      <c r="C739" s="23" t="s">
        <v>363</v>
      </c>
      <c r="D739" s="23" t="s">
        <v>304</v>
      </c>
      <c r="E739" s="23" t="s">
        <v>118</v>
      </c>
      <c r="F739" s="23" t="s">
        <v>108</v>
      </c>
      <c r="G739" s="24">
        <f>G740</f>
        <v>240000</v>
      </c>
      <c r="H739" s="24"/>
      <c r="I739" s="24"/>
    </row>
    <row r="740" spans="1:9" s="22" customFormat="1" ht="25.5" x14ac:dyDescent="0.25">
      <c r="A740" s="13" t="s">
        <v>115</v>
      </c>
      <c r="B740" s="23" t="s">
        <v>302</v>
      </c>
      <c r="C740" s="23" t="s">
        <v>363</v>
      </c>
      <c r="D740" s="23" t="s">
        <v>304</v>
      </c>
      <c r="E740" s="23" t="s">
        <v>118</v>
      </c>
      <c r="F740" s="23" t="s">
        <v>116</v>
      </c>
      <c r="G740" s="24">
        <v>240000</v>
      </c>
      <c r="H740" s="24"/>
      <c r="I740" s="24"/>
    </row>
    <row r="741" spans="1:9" s="22" customFormat="1" hidden="1" x14ac:dyDescent="0.25">
      <c r="A741" s="13" t="s">
        <v>105</v>
      </c>
      <c r="B741" s="23" t="s">
        <v>302</v>
      </c>
      <c r="C741" s="23" t="s">
        <v>363</v>
      </c>
      <c r="D741" s="23" t="s">
        <v>304</v>
      </c>
      <c r="E741" s="23" t="s">
        <v>118</v>
      </c>
      <c r="F741" s="23" t="s">
        <v>106</v>
      </c>
      <c r="G741" s="24"/>
      <c r="H741" s="24"/>
      <c r="I741" s="24"/>
    </row>
    <row r="742" spans="1:9" s="22" customFormat="1" ht="25.5" hidden="1" x14ac:dyDescent="0.25">
      <c r="A742" s="76" t="s">
        <v>478</v>
      </c>
      <c r="B742" s="23" t="s">
        <v>302</v>
      </c>
      <c r="C742" s="23" t="s">
        <v>363</v>
      </c>
      <c r="D742" s="23" t="s">
        <v>304</v>
      </c>
      <c r="E742" s="23" t="s">
        <v>479</v>
      </c>
      <c r="F742" s="23"/>
      <c r="G742" s="24"/>
      <c r="H742" s="24"/>
      <c r="I742" s="24"/>
    </row>
    <row r="743" spans="1:9" s="22" customFormat="1" ht="51" hidden="1" x14ac:dyDescent="0.25">
      <c r="A743" s="13" t="s">
        <v>480</v>
      </c>
      <c r="B743" s="23" t="s">
        <v>302</v>
      </c>
      <c r="C743" s="23" t="s">
        <v>363</v>
      </c>
      <c r="D743" s="23" t="s">
        <v>304</v>
      </c>
      <c r="E743" s="23" t="s">
        <v>481</v>
      </c>
      <c r="F743" s="23"/>
      <c r="G743" s="24">
        <f>G744</f>
        <v>0</v>
      </c>
      <c r="H743" s="24"/>
      <c r="I743" s="24"/>
    </row>
    <row r="744" spans="1:9" s="22" customFormat="1" ht="26.25" hidden="1" x14ac:dyDescent="0.25">
      <c r="A744" s="85" t="s">
        <v>107</v>
      </c>
      <c r="B744" s="23" t="s">
        <v>302</v>
      </c>
      <c r="C744" s="23" t="s">
        <v>363</v>
      </c>
      <c r="D744" s="23" t="s">
        <v>304</v>
      </c>
      <c r="E744" s="23" t="s">
        <v>481</v>
      </c>
      <c r="F744" s="23" t="s">
        <v>108</v>
      </c>
      <c r="G744" s="24">
        <f>G746</f>
        <v>0</v>
      </c>
      <c r="H744" s="24"/>
      <c r="I744" s="24"/>
    </row>
    <row r="745" spans="1:9" s="22" customFormat="1" ht="25.5" hidden="1" x14ac:dyDescent="0.25">
      <c r="A745" s="13" t="s">
        <v>115</v>
      </c>
      <c r="B745" s="23" t="s">
        <v>302</v>
      </c>
      <c r="C745" s="23" t="s">
        <v>363</v>
      </c>
      <c r="D745" s="23" t="s">
        <v>304</v>
      </c>
      <c r="E745" s="23" t="s">
        <v>481</v>
      </c>
      <c r="F745" s="23" t="s">
        <v>116</v>
      </c>
      <c r="G745" s="24">
        <f>G746</f>
        <v>0</v>
      </c>
      <c r="H745" s="24"/>
      <c r="I745" s="24"/>
    </row>
    <row r="746" spans="1:9" s="22" customFormat="1" ht="38.25" hidden="1" x14ac:dyDescent="0.25">
      <c r="A746" s="13" t="s">
        <v>109</v>
      </c>
      <c r="B746" s="23" t="s">
        <v>302</v>
      </c>
      <c r="C746" s="23" t="s">
        <v>363</v>
      </c>
      <c r="D746" s="23" t="s">
        <v>304</v>
      </c>
      <c r="E746" s="23" t="s">
        <v>481</v>
      </c>
      <c r="F746" s="23" t="s">
        <v>110</v>
      </c>
      <c r="G746" s="24"/>
      <c r="H746" s="24"/>
      <c r="I746" s="24"/>
    </row>
    <row r="747" spans="1:9" s="111" customFormat="1" ht="12.75" hidden="1" x14ac:dyDescent="0.2">
      <c r="A747" s="66" t="s">
        <v>482</v>
      </c>
      <c r="B747" s="67" t="s">
        <v>302</v>
      </c>
      <c r="C747" s="65" t="s">
        <v>363</v>
      </c>
      <c r="D747" s="65" t="s">
        <v>341</v>
      </c>
      <c r="E747" s="65"/>
      <c r="F747" s="65"/>
      <c r="G747" s="99">
        <f>G748+G752+G755</f>
        <v>0</v>
      </c>
      <c r="H747" s="62"/>
      <c r="I747" s="62"/>
    </row>
    <row r="748" spans="1:9" s="22" customFormat="1" hidden="1" x14ac:dyDescent="0.25">
      <c r="A748" s="106" t="s">
        <v>483</v>
      </c>
      <c r="B748" s="23" t="s">
        <v>302</v>
      </c>
      <c r="C748" s="20" t="s">
        <v>363</v>
      </c>
      <c r="D748" s="20" t="s">
        <v>341</v>
      </c>
      <c r="E748" s="20" t="s">
        <v>484</v>
      </c>
      <c r="F748" s="20"/>
      <c r="G748" s="21">
        <f>G749</f>
        <v>0</v>
      </c>
      <c r="H748" s="24"/>
      <c r="I748" s="24"/>
    </row>
    <row r="749" spans="1:9" s="22" customFormat="1" ht="38.25" hidden="1" x14ac:dyDescent="0.25">
      <c r="A749" s="13" t="s">
        <v>485</v>
      </c>
      <c r="B749" s="23" t="s">
        <v>302</v>
      </c>
      <c r="C749" s="20" t="s">
        <v>363</v>
      </c>
      <c r="D749" s="20" t="s">
        <v>341</v>
      </c>
      <c r="E749" s="20" t="s">
        <v>484</v>
      </c>
      <c r="F749" s="20" t="s">
        <v>486</v>
      </c>
      <c r="G749" s="21">
        <f>G750</f>
        <v>0</v>
      </c>
      <c r="H749" s="24"/>
      <c r="I749" s="24"/>
    </row>
    <row r="750" spans="1:9" s="22" customFormat="1" ht="63.75" hidden="1" x14ac:dyDescent="0.25">
      <c r="A750" s="13" t="s">
        <v>487</v>
      </c>
      <c r="B750" s="23" t="s">
        <v>302</v>
      </c>
      <c r="C750" s="20" t="s">
        <v>363</v>
      </c>
      <c r="D750" s="20" t="s">
        <v>341</v>
      </c>
      <c r="E750" s="20" t="s">
        <v>484</v>
      </c>
      <c r="F750" s="20" t="s">
        <v>488</v>
      </c>
      <c r="G750" s="21"/>
      <c r="H750" s="24"/>
      <c r="I750" s="24"/>
    </row>
    <row r="751" spans="1:9" s="22" customFormat="1" ht="25.5" hidden="1" x14ac:dyDescent="0.25">
      <c r="A751" s="81" t="s">
        <v>128</v>
      </c>
      <c r="B751" s="20" t="s">
        <v>302</v>
      </c>
      <c r="C751" s="23" t="s">
        <v>363</v>
      </c>
      <c r="D751" s="23" t="s">
        <v>341</v>
      </c>
      <c r="E751" s="23" t="s">
        <v>129</v>
      </c>
      <c r="F751" s="20"/>
      <c r="G751" s="21">
        <f>G752</f>
        <v>0</v>
      </c>
      <c r="H751" s="24"/>
      <c r="I751" s="24"/>
    </row>
    <row r="752" spans="1:9" s="22" customFormat="1" ht="26.25" hidden="1" x14ac:dyDescent="0.25">
      <c r="A752" s="83" t="s">
        <v>130</v>
      </c>
      <c r="B752" s="23" t="s">
        <v>302</v>
      </c>
      <c r="C752" s="23" t="s">
        <v>363</v>
      </c>
      <c r="D752" s="23" t="s">
        <v>341</v>
      </c>
      <c r="E752" s="23" t="s">
        <v>131</v>
      </c>
      <c r="F752" s="20"/>
      <c r="G752" s="21">
        <f>G753</f>
        <v>0</v>
      </c>
      <c r="H752" s="24"/>
      <c r="I752" s="24"/>
    </row>
    <row r="753" spans="1:9" s="22" customFormat="1" hidden="1" x14ac:dyDescent="0.25">
      <c r="A753" s="106" t="s">
        <v>107</v>
      </c>
      <c r="B753" s="23" t="s">
        <v>302</v>
      </c>
      <c r="C753" s="23" t="s">
        <v>363</v>
      </c>
      <c r="D753" s="23" t="s">
        <v>341</v>
      </c>
      <c r="E753" s="23" t="s">
        <v>137</v>
      </c>
      <c r="F753" s="23" t="s">
        <v>108</v>
      </c>
      <c r="G753" s="24">
        <f>G754</f>
        <v>0</v>
      </c>
      <c r="H753" s="24"/>
      <c r="I753" s="24"/>
    </row>
    <row r="754" spans="1:9" s="22" customFormat="1" ht="25.5" hidden="1" x14ac:dyDescent="0.25">
      <c r="A754" s="13" t="s">
        <v>115</v>
      </c>
      <c r="B754" s="23" t="s">
        <v>302</v>
      </c>
      <c r="C754" s="20" t="s">
        <v>363</v>
      </c>
      <c r="D754" s="20" t="s">
        <v>341</v>
      </c>
      <c r="E754" s="23" t="s">
        <v>137</v>
      </c>
      <c r="F754" s="20" t="s">
        <v>116</v>
      </c>
      <c r="G754" s="21"/>
      <c r="H754" s="24"/>
      <c r="I754" s="24"/>
    </row>
    <row r="755" spans="1:9" s="22" customFormat="1" ht="51" hidden="1" x14ac:dyDescent="0.25">
      <c r="A755" s="13" t="s">
        <v>480</v>
      </c>
      <c r="B755" s="23" t="s">
        <v>302</v>
      </c>
      <c r="C755" s="20" t="s">
        <v>363</v>
      </c>
      <c r="D755" s="20" t="s">
        <v>341</v>
      </c>
      <c r="E755" s="23" t="s">
        <v>481</v>
      </c>
      <c r="F755" s="23"/>
      <c r="G755" s="24">
        <f>G756</f>
        <v>0</v>
      </c>
      <c r="H755" s="24"/>
      <c r="I755" s="24"/>
    </row>
    <row r="756" spans="1:9" s="22" customFormat="1" ht="26.25" hidden="1" x14ac:dyDescent="0.25">
      <c r="A756" s="85" t="s">
        <v>107</v>
      </c>
      <c r="B756" s="23" t="s">
        <v>302</v>
      </c>
      <c r="C756" s="20" t="s">
        <v>363</v>
      </c>
      <c r="D756" s="20" t="s">
        <v>341</v>
      </c>
      <c r="E756" s="23" t="s">
        <v>481</v>
      </c>
      <c r="F756" s="23" t="s">
        <v>108</v>
      </c>
      <c r="G756" s="24">
        <f>G758</f>
        <v>0</v>
      </c>
      <c r="H756" s="24"/>
      <c r="I756" s="24"/>
    </row>
    <row r="757" spans="1:9" s="22" customFormat="1" ht="25.5" hidden="1" x14ac:dyDescent="0.25">
      <c r="A757" s="13" t="s">
        <v>115</v>
      </c>
      <c r="B757" s="23" t="s">
        <v>302</v>
      </c>
      <c r="C757" s="20" t="s">
        <v>363</v>
      </c>
      <c r="D757" s="20" t="s">
        <v>341</v>
      </c>
      <c r="E757" s="23" t="s">
        <v>481</v>
      </c>
      <c r="F757" s="23" t="s">
        <v>116</v>
      </c>
      <c r="G757" s="24">
        <f>G758</f>
        <v>0</v>
      </c>
      <c r="H757" s="24"/>
      <c r="I757" s="24"/>
    </row>
    <row r="758" spans="1:9" s="22" customFormat="1" ht="38.25" hidden="1" x14ac:dyDescent="0.25">
      <c r="A758" s="13" t="s">
        <v>109</v>
      </c>
      <c r="B758" s="23" t="s">
        <v>302</v>
      </c>
      <c r="C758" s="20" t="s">
        <v>363</v>
      </c>
      <c r="D758" s="20" t="s">
        <v>341</v>
      </c>
      <c r="E758" s="23" t="s">
        <v>481</v>
      </c>
      <c r="F758" s="23" t="s">
        <v>110</v>
      </c>
      <c r="G758" s="24"/>
      <c r="H758" s="24"/>
      <c r="I758" s="24"/>
    </row>
    <row r="759" spans="1:9" s="22" customFormat="1" x14ac:dyDescent="0.25">
      <c r="A759" s="66" t="s">
        <v>489</v>
      </c>
      <c r="B759" s="59">
        <v>650</v>
      </c>
      <c r="C759" s="65" t="s">
        <v>321</v>
      </c>
      <c r="D759" s="65"/>
      <c r="E759" s="65"/>
      <c r="F759" s="65"/>
      <c r="G759" s="99">
        <f>G760+G795</f>
        <v>13441824.74</v>
      </c>
      <c r="H759" s="62"/>
      <c r="I759" s="62"/>
    </row>
    <row r="760" spans="1:9" s="22" customFormat="1" x14ac:dyDescent="0.25">
      <c r="A760" s="13" t="s">
        <v>490</v>
      </c>
      <c r="B760" s="23" t="s">
        <v>302</v>
      </c>
      <c r="C760" s="23" t="s">
        <v>321</v>
      </c>
      <c r="D760" s="23" t="s">
        <v>304</v>
      </c>
      <c r="E760" s="23"/>
      <c r="F760" s="23"/>
      <c r="G760" s="24">
        <f>G779+G785+G790+G761</f>
        <v>13441824.74</v>
      </c>
      <c r="H760" s="24"/>
      <c r="I760" s="24"/>
    </row>
    <row r="761" spans="1:9" s="22" customFormat="1" ht="38.25" x14ac:dyDescent="0.25">
      <c r="A761" s="13" t="s">
        <v>25</v>
      </c>
      <c r="B761" s="23" t="s">
        <v>302</v>
      </c>
      <c r="C761" s="23" t="s">
        <v>321</v>
      </c>
      <c r="D761" s="23" t="s">
        <v>304</v>
      </c>
      <c r="E761" s="23" t="s">
        <v>26</v>
      </c>
      <c r="F761" s="23"/>
      <c r="G761" s="24">
        <f>G763+G768+G774+G771</f>
        <v>13441824.74</v>
      </c>
      <c r="H761" s="24"/>
      <c r="I761" s="24"/>
    </row>
    <row r="762" spans="1:9" s="22" customFormat="1" ht="25.5" x14ac:dyDescent="0.25">
      <c r="A762" s="17" t="s">
        <v>27</v>
      </c>
      <c r="B762" s="23" t="s">
        <v>302</v>
      </c>
      <c r="C762" s="23" t="s">
        <v>321</v>
      </c>
      <c r="D762" s="23" t="s">
        <v>304</v>
      </c>
      <c r="E762" s="23" t="s">
        <v>28</v>
      </c>
      <c r="F762" s="23"/>
      <c r="G762" s="24">
        <f>G763+G768+G774+G771</f>
        <v>13441824.74</v>
      </c>
      <c r="H762" s="24"/>
      <c r="I762" s="24"/>
    </row>
    <row r="763" spans="1:9" s="22" customFormat="1" ht="25.5" x14ac:dyDescent="0.25">
      <c r="A763" s="17" t="s">
        <v>29</v>
      </c>
      <c r="B763" s="23" t="s">
        <v>302</v>
      </c>
      <c r="C763" s="23" t="s">
        <v>321</v>
      </c>
      <c r="D763" s="23" t="s">
        <v>304</v>
      </c>
      <c r="E763" s="23" t="s">
        <v>30</v>
      </c>
      <c r="F763" s="23"/>
      <c r="G763" s="24">
        <f>G764</f>
        <v>11537824.74</v>
      </c>
      <c r="H763" s="24"/>
      <c r="I763" s="24"/>
    </row>
    <row r="764" spans="1:9" s="22" customFormat="1" ht="39" x14ac:dyDescent="0.25">
      <c r="A764" s="85" t="s">
        <v>9</v>
      </c>
      <c r="B764" s="20" t="s">
        <v>302</v>
      </c>
      <c r="C764" s="23" t="s">
        <v>321</v>
      </c>
      <c r="D764" s="23" t="s">
        <v>304</v>
      </c>
      <c r="E764" s="23" t="s">
        <v>30</v>
      </c>
      <c r="F764" s="71">
        <v>600</v>
      </c>
      <c r="G764" s="75">
        <f>G765</f>
        <v>11537824.74</v>
      </c>
      <c r="H764" s="73"/>
      <c r="I764" s="74" t="s">
        <v>32</v>
      </c>
    </row>
    <row r="765" spans="1:9" s="22" customFormat="1" x14ac:dyDescent="0.25">
      <c r="A765" s="85" t="s">
        <v>10</v>
      </c>
      <c r="B765" s="23" t="s">
        <v>302</v>
      </c>
      <c r="C765" s="23" t="s">
        <v>321</v>
      </c>
      <c r="D765" s="23" t="s">
        <v>304</v>
      </c>
      <c r="E765" s="23" t="s">
        <v>30</v>
      </c>
      <c r="F765" s="23" t="s">
        <v>11</v>
      </c>
      <c r="G765" s="24">
        <f>11344309.96+193514.78</f>
        <v>11537824.74</v>
      </c>
      <c r="H765" s="24"/>
      <c r="I765" s="24"/>
    </row>
    <row r="766" spans="1:9" s="22" customFormat="1" ht="51" hidden="1" x14ac:dyDescent="0.25">
      <c r="A766" s="13" t="s">
        <v>12</v>
      </c>
      <c r="B766" s="23" t="s">
        <v>302</v>
      </c>
      <c r="C766" s="23" t="s">
        <v>321</v>
      </c>
      <c r="D766" s="23" t="s">
        <v>304</v>
      </c>
      <c r="E766" s="23" t="s">
        <v>30</v>
      </c>
      <c r="F766" s="23" t="s">
        <v>13</v>
      </c>
      <c r="G766" s="24"/>
      <c r="H766" s="24"/>
      <c r="I766" s="24"/>
    </row>
    <row r="767" spans="1:9" s="22" customFormat="1" hidden="1" x14ac:dyDescent="0.25">
      <c r="A767" s="85" t="s">
        <v>14</v>
      </c>
      <c r="B767" s="23" t="s">
        <v>302</v>
      </c>
      <c r="C767" s="23" t="s">
        <v>321</v>
      </c>
      <c r="D767" s="23" t="s">
        <v>304</v>
      </c>
      <c r="E767" s="23" t="s">
        <v>30</v>
      </c>
      <c r="F767" s="23" t="s">
        <v>15</v>
      </c>
      <c r="G767" s="24"/>
      <c r="H767" s="24"/>
      <c r="I767" s="24"/>
    </row>
    <row r="768" spans="1:9" s="22" customFormat="1" ht="25.5" x14ac:dyDescent="0.25">
      <c r="A768" s="17" t="s">
        <v>21</v>
      </c>
      <c r="B768" s="23" t="s">
        <v>302</v>
      </c>
      <c r="C768" s="23" t="s">
        <v>321</v>
      </c>
      <c r="D768" s="23" t="s">
        <v>304</v>
      </c>
      <c r="E768" s="23" t="s">
        <v>544</v>
      </c>
      <c r="F768" s="23"/>
      <c r="G768" s="24">
        <f>G769</f>
        <v>1034000</v>
      </c>
      <c r="H768" s="24"/>
      <c r="I768" s="24"/>
    </row>
    <row r="769" spans="1:9" s="22" customFormat="1" ht="30" customHeight="1" x14ac:dyDescent="0.25">
      <c r="A769" s="85" t="s">
        <v>9</v>
      </c>
      <c r="B769" s="20" t="s">
        <v>302</v>
      </c>
      <c r="C769" s="23" t="s">
        <v>321</v>
      </c>
      <c r="D769" s="23" t="s">
        <v>304</v>
      </c>
      <c r="E769" s="23" t="s">
        <v>544</v>
      </c>
      <c r="F769" s="71">
        <v>600</v>
      </c>
      <c r="G769" s="75">
        <f>G770</f>
        <v>1034000</v>
      </c>
      <c r="H769" s="73"/>
      <c r="I769" s="74" t="s">
        <v>32</v>
      </c>
    </row>
    <row r="770" spans="1:9" s="22" customFormat="1" x14ac:dyDescent="0.25">
      <c r="A770" s="85" t="s">
        <v>10</v>
      </c>
      <c r="B770" s="23" t="s">
        <v>302</v>
      </c>
      <c r="C770" s="23" t="s">
        <v>321</v>
      </c>
      <c r="D770" s="23" t="s">
        <v>304</v>
      </c>
      <c r="E770" s="23" t="s">
        <v>544</v>
      </c>
      <c r="F770" s="23" t="s">
        <v>11</v>
      </c>
      <c r="G770" s="24">
        <v>1034000</v>
      </c>
      <c r="H770" s="24"/>
      <c r="I770" s="24"/>
    </row>
    <row r="771" spans="1:9" s="22" customFormat="1" ht="25.5" hidden="1" x14ac:dyDescent="0.25">
      <c r="A771" s="17" t="s">
        <v>21</v>
      </c>
      <c r="B771" s="23" t="s">
        <v>302</v>
      </c>
      <c r="C771" s="23" t="s">
        <v>321</v>
      </c>
      <c r="D771" s="23" t="s">
        <v>304</v>
      </c>
      <c r="E771" s="23" t="s">
        <v>545</v>
      </c>
      <c r="F771" s="23"/>
      <c r="G771" s="24">
        <f>G772</f>
        <v>0</v>
      </c>
      <c r="H771" s="24"/>
      <c r="I771" s="24"/>
    </row>
    <row r="772" spans="1:9" s="22" customFormat="1" ht="39" hidden="1" x14ac:dyDescent="0.25">
      <c r="A772" s="85" t="s">
        <v>9</v>
      </c>
      <c r="B772" s="20" t="s">
        <v>302</v>
      </c>
      <c r="C772" s="23" t="s">
        <v>321</v>
      </c>
      <c r="D772" s="23" t="s">
        <v>304</v>
      </c>
      <c r="E772" s="23" t="s">
        <v>545</v>
      </c>
      <c r="F772" s="71">
        <v>600</v>
      </c>
      <c r="G772" s="75">
        <f>G773</f>
        <v>0</v>
      </c>
      <c r="H772" s="73"/>
      <c r="I772" s="74" t="s">
        <v>32</v>
      </c>
    </row>
    <row r="773" spans="1:9" s="22" customFormat="1" hidden="1" x14ac:dyDescent="0.25">
      <c r="A773" s="85" t="s">
        <v>10</v>
      </c>
      <c r="B773" s="23" t="s">
        <v>302</v>
      </c>
      <c r="C773" s="23" t="s">
        <v>321</v>
      </c>
      <c r="D773" s="23" t="s">
        <v>304</v>
      </c>
      <c r="E773" s="23" t="s">
        <v>545</v>
      </c>
      <c r="F773" s="23" t="s">
        <v>11</v>
      </c>
      <c r="G773" s="24"/>
      <c r="H773" s="24"/>
      <c r="I773" s="24"/>
    </row>
    <row r="774" spans="1:9" s="22" customFormat="1" x14ac:dyDescent="0.25">
      <c r="A774" s="13" t="s">
        <v>33</v>
      </c>
      <c r="B774" s="23" t="s">
        <v>302</v>
      </c>
      <c r="C774" s="23" t="s">
        <v>321</v>
      </c>
      <c r="D774" s="23" t="s">
        <v>304</v>
      </c>
      <c r="E774" s="112" t="s">
        <v>546</v>
      </c>
      <c r="F774" s="23"/>
      <c r="G774" s="24">
        <f>G775+G809</f>
        <v>870000</v>
      </c>
      <c r="H774" s="24"/>
      <c r="I774" s="24"/>
    </row>
    <row r="775" spans="1:9" s="22" customFormat="1" ht="28.5" customHeight="1" x14ac:dyDescent="0.25">
      <c r="A775" s="13" t="s">
        <v>39</v>
      </c>
      <c r="B775" s="23" t="s">
        <v>302</v>
      </c>
      <c r="C775" s="23" t="s">
        <v>321</v>
      </c>
      <c r="D775" s="23" t="s">
        <v>304</v>
      </c>
      <c r="E775" s="112" t="s">
        <v>546</v>
      </c>
      <c r="F775" s="23" t="s">
        <v>40</v>
      </c>
      <c r="G775" s="24">
        <f>G776</f>
        <v>470000</v>
      </c>
      <c r="H775" s="24"/>
      <c r="I775" s="24"/>
    </row>
    <row r="776" spans="1:9" s="22" customFormat="1" ht="25.5" x14ac:dyDescent="0.25">
      <c r="A776" s="16" t="s">
        <v>41</v>
      </c>
      <c r="B776" s="23" t="s">
        <v>302</v>
      </c>
      <c r="C776" s="23" t="s">
        <v>321</v>
      </c>
      <c r="D776" s="23" t="s">
        <v>304</v>
      </c>
      <c r="E776" s="112" t="s">
        <v>546</v>
      </c>
      <c r="F776" s="71">
        <v>240</v>
      </c>
      <c r="G776" s="75">
        <v>470000</v>
      </c>
      <c r="H776" s="72"/>
      <c r="I776" s="72"/>
    </row>
    <row r="777" spans="1:9" s="22" customFormat="1" ht="51" hidden="1" x14ac:dyDescent="0.25">
      <c r="A777" s="13" t="s">
        <v>12</v>
      </c>
      <c r="B777" s="23" t="s">
        <v>302</v>
      </c>
      <c r="C777" s="23" t="s">
        <v>321</v>
      </c>
      <c r="D777" s="23" t="s">
        <v>304</v>
      </c>
      <c r="E777" s="23" t="s">
        <v>31</v>
      </c>
      <c r="F777" s="23" t="s">
        <v>13</v>
      </c>
      <c r="G777" s="24"/>
      <c r="H777" s="24"/>
      <c r="I777" s="24"/>
    </row>
    <row r="778" spans="1:9" s="22" customFormat="1" hidden="1" x14ac:dyDescent="0.25">
      <c r="A778" s="85" t="s">
        <v>14</v>
      </c>
      <c r="B778" s="23" t="s">
        <v>302</v>
      </c>
      <c r="C778" s="23" t="s">
        <v>321</v>
      </c>
      <c r="D778" s="23" t="s">
        <v>304</v>
      </c>
      <c r="E778" s="23" t="s">
        <v>31</v>
      </c>
      <c r="F778" s="23" t="s">
        <v>15</v>
      </c>
      <c r="G778" s="24"/>
      <c r="H778" s="24"/>
      <c r="I778" s="24"/>
    </row>
    <row r="779" spans="1:9" s="22" customFormat="1" hidden="1" x14ac:dyDescent="0.25">
      <c r="A779" s="13" t="s">
        <v>491</v>
      </c>
      <c r="B779" s="23" t="s">
        <v>302</v>
      </c>
      <c r="C779" s="23" t="s">
        <v>321</v>
      </c>
      <c r="D779" s="23" t="s">
        <v>304</v>
      </c>
      <c r="E779" s="23" t="s">
        <v>492</v>
      </c>
      <c r="F779" s="23"/>
      <c r="G779" s="24">
        <f>G780</f>
        <v>0</v>
      </c>
      <c r="H779" s="24"/>
      <c r="I779" s="24"/>
    </row>
    <row r="780" spans="1:9" s="22" customFormat="1" ht="25.5" hidden="1" x14ac:dyDescent="0.25">
      <c r="A780" s="17" t="s">
        <v>334</v>
      </c>
      <c r="B780" s="23" t="s">
        <v>302</v>
      </c>
      <c r="C780" s="23" t="s">
        <v>321</v>
      </c>
      <c r="D780" s="23" t="s">
        <v>304</v>
      </c>
      <c r="E780" s="23" t="s">
        <v>493</v>
      </c>
      <c r="F780" s="23"/>
      <c r="G780" s="24">
        <f>G781</f>
        <v>0</v>
      </c>
      <c r="H780" s="24"/>
      <c r="I780" s="24"/>
    </row>
    <row r="781" spans="1:9" s="22" customFormat="1" ht="39" hidden="1" x14ac:dyDescent="0.25">
      <c r="A781" s="85" t="s">
        <v>9</v>
      </c>
      <c r="B781" s="20" t="s">
        <v>302</v>
      </c>
      <c r="C781" s="23" t="s">
        <v>321</v>
      </c>
      <c r="D781" s="23" t="s">
        <v>304</v>
      </c>
      <c r="E781" s="23" t="s">
        <v>493</v>
      </c>
      <c r="F781" s="71">
        <v>600</v>
      </c>
      <c r="G781" s="75">
        <f>G783+G784</f>
        <v>0</v>
      </c>
      <c r="H781" s="73"/>
      <c r="I781" s="74" t="s">
        <v>32</v>
      </c>
    </row>
    <row r="782" spans="1:9" s="22" customFormat="1" hidden="1" x14ac:dyDescent="0.25">
      <c r="A782" s="85" t="s">
        <v>10</v>
      </c>
      <c r="B782" s="23" t="s">
        <v>302</v>
      </c>
      <c r="C782" s="23" t="s">
        <v>321</v>
      </c>
      <c r="D782" s="23" t="s">
        <v>304</v>
      </c>
      <c r="E782" s="23" t="s">
        <v>493</v>
      </c>
      <c r="F782" s="23" t="s">
        <v>11</v>
      </c>
      <c r="G782" s="24">
        <f>G783+G784</f>
        <v>0</v>
      </c>
      <c r="H782" s="24"/>
      <c r="I782" s="24"/>
    </row>
    <row r="783" spans="1:9" s="22" customFormat="1" ht="51" hidden="1" x14ac:dyDescent="0.25">
      <c r="A783" s="13" t="s">
        <v>12</v>
      </c>
      <c r="B783" s="23" t="s">
        <v>302</v>
      </c>
      <c r="C783" s="23" t="s">
        <v>321</v>
      </c>
      <c r="D783" s="23" t="s">
        <v>304</v>
      </c>
      <c r="E783" s="23" t="s">
        <v>493</v>
      </c>
      <c r="F783" s="23" t="s">
        <v>13</v>
      </c>
      <c r="G783" s="24"/>
      <c r="H783" s="24"/>
      <c r="I783" s="24"/>
    </row>
    <row r="784" spans="1:9" s="22" customFormat="1" hidden="1" x14ac:dyDescent="0.25">
      <c r="A784" s="85" t="s">
        <v>14</v>
      </c>
      <c r="B784" s="23" t="s">
        <v>302</v>
      </c>
      <c r="C784" s="23" t="s">
        <v>321</v>
      </c>
      <c r="D784" s="23" t="s">
        <v>304</v>
      </c>
      <c r="E784" s="23" t="s">
        <v>493</v>
      </c>
      <c r="F784" s="23" t="s">
        <v>15</v>
      </c>
      <c r="G784" s="24"/>
      <c r="H784" s="24"/>
      <c r="I784" s="24"/>
    </row>
    <row r="785" spans="1:9" s="22" customFormat="1" ht="51" hidden="1" x14ac:dyDescent="0.25">
      <c r="A785" s="17" t="s">
        <v>494</v>
      </c>
      <c r="B785" s="20" t="s">
        <v>302</v>
      </c>
      <c r="C785" s="23" t="s">
        <v>321</v>
      </c>
      <c r="D785" s="23" t="s">
        <v>304</v>
      </c>
      <c r="E785" s="23" t="s">
        <v>495</v>
      </c>
      <c r="F785" s="23"/>
      <c r="G785" s="24">
        <f>G788</f>
        <v>0</v>
      </c>
      <c r="H785" s="24"/>
      <c r="I785" s="24"/>
    </row>
    <row r="786" spans="1:9" s="22" customFormat="1" ht="25.5" hidden="1" x14ac:dyDescent="0.25">
      <c r="A786" s="13" t="s">
        <v>39</v>
      </c>
      <c r="B786" s="23" t="s">
        <v>302</v>
      </c>
      <c r="C786" s="23" t="s">
        <v>321</v>
      </c>
      <c r="D786" s="23" t="s">
        <v>304</v>
      </c>
      <c r="E786" s="23" t="s">
        <v>495</v>
      </c>
      <c r="F786" s="23" t="s">
        <v>40</v>
      </c>
      <c r="G786" s="115">
        <f>G787</f>
        <v>0</v>
      </c>
      <c r="H786" s="24"/>
      <c r="I786" s="24"/>
    </row>
    <row r="787" spans="1:9" s="22" customFormat="1" ht="25.5" hidden="1" x14ac:dyDescent="0.25">
      <c r="A787" s="16" t="s">
        <v>41</v>
      </c>
      <c r="B787" s="68">
        <v>650</v>
      </c>
      <c r="C787" s="23" t="s">
        <v>321</v>
      </c>
      <c r="D787" s="23" t="s">
        <v>304</v>
      </c>
      <c r="E787" s="23" t="s">
        <v>495</v>
      </c>
      <c r="F787" s="71">
        <v>240</v>
      </c>
      <c r="G787" s="72">
        <f>G788</f>
        <v>0</v>
      </c>
      <c r="H787" s="72"/>
      <c r="I787" s="72"/>
    </row>
    <row r="788" spans="1:9" s="22" customFormat="1" ht="25.5" hidden="1" x14ac:dyDescent="0.25">
      <c r="A788" s="13" t="s">
        <v>443</v>
      </c>
      <c r="B788" s="23" t="s">
        <v>302</v>
      </c>
      <c r="C788" s="23" t="s">
        <v>321</v>
      </c>
      <c r="D788" s="23" t="s">
        <v>304</v>
      </c>
      <c r="E788" s="23" t="s">
        <v>495</v>
      </c>
      <c r="F788" s="23" t="s">
        <v>59</v>
      </c>
      <c r="G788" s="24"/>
      <c r="H788" s="24"/>
      <c r="I788" s="24"/>
    </row>
    <row r="789" spans="1:9" s="22" customFormat="1" ht="25.5" hidden="1" x14ac:dyDescent="0.25">
      <c r="A789" s="13" t="s">
        <v>443</v>
      </c>
      <c r="B789" s="23" t="s">
        <v>302</v>
      </c>
      <c r="C789" s="23" t="s">
        <v>321</v>
      </c>
      <c r="D789" s="23" t="s">
        <v>304</v>
      </c>
      <c r="E789" s="23" t="s">
        <v>496</v>
      </c>
      <c r="F789" s="23" t="s">
        <v>15</v>
      </c>
      <c r="G789" s="24"/>
      <c r="H789" s="24"/>
      <c r="I789" s="24"/>
    </row>
    <row r="790" spans="1:9" s="22" customFormat="1" hidden="1" x14ac:dyDescent="0.25">
      <c r="A790" s="16" t="s">
        <v>429</v>
      </c>
      <c r="B790" s="68">
        <v>90</v>
      </c>
      <c r="C790" s="69">
        <v>11</v>
      </c>
      <c r="D790" s="69">
        <v>1</v>
      </c>
      <c r="E790" s="70">
        <v>5220000</v>
      </c>
      <c r="F790" s="71" t="s">
        <v>32</v>
      </c>
      <c r="G790" s="75">
        <f>G791</f>
        <v>0</v>
      </c>
      <c r="H790" s="77"/>
      <c r="I790" s="78" t="s">
        <v>32</v>
      </c>
    </row>
    <row r="791" spans="1:9" s="22" customFormat="1" ht="25.5" hidden="1" x14ac:dyDescent="0.25">
      <c r="A791" s="13" t="s">
        <v>39</v>
      </c>
      <c r="B791" s="23" t="s">
        <v>302</v>
      </c>
      <c r="C791" s="23" t="s">
        <v>321</v>
      </c>
      <c r="D791" s="23" t="s">
        <v>304</v>
      </c>
      <c r="E791" s="23" t="s">
        <v>497</v>
      </c>
      <c r="F791" s="23"/>
      <c r="G791" s="115">
        <f>G792</f>
        <v>0</v>
      </c>
      <c r="H791" s="24"/>
      <c r="I791" s="24"/>
    </row>
    <row r="792" spans="1:9" s="22" customFormat="1" ht="25.5" hidden="1" x14ac:dyDescent="0.25">
      <c r="A792" s="13" t="s">
        <v>39</v>
      </c>
      <c r="B792" s="23" t="s">
        <v>302</v>
      </c>
      <c r="C792" s="23" t="s">
        <v>321</v>
      </c>
      <c r="D792" s="23" t="s">
        <v>304</v>
      </c>
      <c r="E792" s="23" t="s">
        <v>497</v>
      </c>
      <c r="F792" s="23" t="s">
        <v>40</v>
      </c>
      <c r="G792" s="115">
        <f>G793</f>
        <v>0</v>
      </c>
      <c r="H792" s="24"/>
      <c r="I792" s="24"/>
    </row>
    <row r="793" spans="1:9" s="22" customFormat="1" ht="25.5" hidden="1" x14ac:dyDescent="0.25">
      <c r="A793" s="16" t="s">
        <v>41</v>
      </c>
      <c r="B793" s="68">
        <v>650</v>
      </c>
      <c r="C793" s="23" t="s">
        <v>321</v>
      </c>
      <c r="D793" s="23" t="s">
        <v>304</v>
      </c>
      <c r="E793" s="23" t="s">
        <v>497</v>
      </c>
      <c r="F793" s="71">
        <v>240</v>
      </c>
      <c r="G793" s="72">
        <f>G794</f>
        <v>0</v>
      </c>
      <c r="H793" s="72"/>
      <c r="I793" s="72"/>
    </row>
    <row r="794" spans="1:9" s="22" customFormat="1" ht="25.5" hidden="1" x14ac:dyDescent="0.25">
      <c r="A794" s="13" t="s">
        <v>443</v>
      </c>
      <c r="B794" s="23" t="s">
        <v>302</v>
      </c>
      <c r="C794" s="23" t="s">
        <v>321</v>
      </c>
      <c r="D794" s="23" t="s">
        <v>304</v>
      </c>
      <c r="E794" s="23" t="s">
        <v>497</v>
      </c>
      <c r="F794" s="23" t="s">
        <v>59</v>
      </c>
      <c r="G794" s="24"/>
      <c r="H794" s="24"/>
      <c r="I794" s="24"/>
    </row>
    <row r="795" spans="1:9" s="111" customFormat="1" ht="12.75" hidden="1" x14ac:dyDescent="0.2">
      <c r="A795" s="66" t="s">
        <v>498</v>
      </c>
      <c r="B795" s="67" t="s">
        <v>302</v>
      </c>
      <c r="C795" s="67" t="s">
        <v>321</v>
      </c>
      <c r="D795" s="67" t="s">
        <v>306</v>
      </c>
      <c r="E795" s="67"/>
      <c r="F795" s="67"/>
      <c r="G795" s="62">
        <f>G798</f>
        <v>0</v>
      </c>
      <c r="H795" s="62"/>
      <c r="I795" s="62"/>
    </row>
    <row r="796" spans="1:9" s="22" customFormat="1" hidden="1" x14ac:dyDescent="0.25">
      <c r="A796" s="17" t="s">
        <v>499</v>
      </c>
      <c r="B796" s="20" t="s">
        <v>302</v>
      </c>
      <c r="C796" s="23" t="s">
        <v>321</v>
      </c>
      <c r="D796" s="23" t="s">
        <v>306</v>
      </c>
      <c r="E796" s="23" t="s">
        <v>500</v>
      </c>
      <c r="F796" s="23"/>
      <c r="G796" s="24">
        <f>G797</f>
        <v>0</v>
      </c>
      <c r="H796" s="24"/>
      <c r="I796" s="24"/>
    </row>
    <row r="797" spans="1:9" s="22" customFormat="1" ht="51" hidden="1" x14ac:dyDescent="0.25">
      <c r="A797" s="13" t="s">
        <v>12</v>
      </c>
      <c r="B797" s="20" t="s">
        <v>302</v>
      </c>
      <c r="C797" s="23" t="s">
        <v>321</v>
      </c>
      <c r="D797" s="23" t="s">
        <v>306</v>
      </c>
      <c r="E797" s="23" t="s">
        <v>500</v>
      </c>
      <c r="F797" s="71">
        <v>600</v>
      </c>
      <c r="G797" s="75">
        <f>G798</f>
        <v>0</v>
      </c>
      <c r="H797" s="73"/>
      <c r="I797" s="74" t="s">
        <v>32</v>
      </c>
    </row>
    <row r="798" spans="1:9" s="22" customFormat="1" hidden="1" x14ac:dyDescent="0.25">
      <c r="A798" s="85" t="s">
        <v>14</v>
      </c>
      <c r="B798" s="23" t="s">
        <v>302</v>
      </c>
      <c r="C798" s="23" t="s">
        <v>321</v>
      </c>
      <c r="D798" s="23" t="s">
        <v>306</v>
      </c>
      <c r="E798" s="23" t="s">
        <v>500</v>
      </c>
      <c r="F798" s="23" t="s">
        <v>15</v>
      </c>
      <c r="G798" s="24"/>
      <c r="H798" s="24"/>
      <c r="I798" s="24"/>
    </row>
    <row r="799" spans="1:9" s="22" customFormat="1" ht="39" hidden="1" x14ac:dyDescent="0.25">
      <c r="A799" s="79" t="s">
        <v>501</v>
      </c>
      <c r="B799" s="67" t="s">
        <v>302</v>
      </c>
      <c r="C799" s="67" t="s">
        <v>355</v>
      </c>
      <c r="D799" s="67" t="s">
        <v>502</v>
      </c>
      <c r="E799" s="67"/>
      <c r="F799" s="67"/>
      <c r="G799" s="62">
        <f>G800</f>
        <v>0</v>
      </c>
      <c r="H799" s="62"/>
      <c r="I799" s="62"/>
    </row>
    <row r="800" spans="1:9" s="22" customFormat="1" ht="30" hidden="1" x14ac:dyDescent="0.25">
      <c r="A800" s="116" t="s">
        <v>503</v>
      </c>
      <c r="B800" s="23" t="s">
        <v>302</v>
      </c>
      <c r="C800" s="23" t="s">
        <v>355</v>
      </c>
      <c r="D800" s="23" t="s">
        <v>341</v>
      </c>
      <c r="E800" s="23"/>
      <c r="F800" s="23"/>
      <c r="G800" s="24">
        <f>G806+G801</f>
        <v>0</v>
      </c>
      <c r="H800" s="24"/>
      <c r="I800" s="24"/>
    </row>
    <row r="801" spans="1:9" s="22" customFormat="1" ht="60" hidden="1" x14ac:dyDescent="0.25">
      <c r="A801" s="116" t="s">
        <v>504</v>
      </c>
      <c r="B801" s="23" t="s">
        <v>302</v>
      </c>
      <c r="C801" s="23" t="s">
        <v>355</v>
      </c>
      <c r="D801" s="23" t="s">
        <v>341</v>
      </c>
      <c r="E801" s="23" t="s">
        <v>505</v>
      </c>
      <c r="F801" s="23"/>
      <c r="G801" s="24">
        <f>G805</f>
        <v>0</v>
      </c>
      <c r="H801" s="24"/>
      <c r="I801" s="24"/>
    </row>
    <row r="802" spans="1:9" s="22" customFormat="1" ht="135" hidden="1" x14ac:dyDescent="0.25">
      <c r="A802" s="116" t="s">
        <v>506</v>
      </c>
      <c r="B802" s="23" t="s">
        <v>302</v>
      </c>
      <c r="C802" s="23" t="s">
        <v>355</v>
      </c>
      <c r="D802" s="23" t="s">
        <v>341</v>
      </c>
      <c r="E802" s="23" t="s">
        <v>507</v>
      </c>
      <c r="F802" s="23"/>
      <c r="G802" s="24">
        <f>G803</f>
        <v>0</v>
      </c>
      <c r="H802" s="24"/>
      <c r="I802" s="24"/>
    </row>
    <row r="803" spans="1:9" s="22" customFormat="1" ht="210" hidden="1" x14ac:dyDescent="0.25">
      <c r="A803" s="116" t="s">
        <v>508</v>
      </c>
      <c r="B803" s="23" t="s">
        <v>302</v>
      </c>
      <c r="C803" s="23" t="s">
        <v>355</v>
      </c>
      <c r="D803" s="23" t="s">
        <v>341</v>
      </c>
      <c r="E803" s="23" t="s">
        <v>509</v>
      </c>
      <c r="F803" s="23"/>
      <c r="G803" s="24">
        <f>G804</f>
        <v>0</v>
      </c>
      <c r="H803" s="24"/>
      <c r="I803" s="24"/>
    </row>
    <row r="804" spans="1:9" s="22" customFormat="1" hidden="1" x14ac:dyDescent="0.25">
      <c r="A804" s="13" t="s">
        <v>69</v>
      </c>
      <c r="B804" s="23" t="s">
        <v>302</v>
      </c>
      <c r="C804" s="23" t="s">
        <v>355</v>
      </c>
      <c r="D804" s="23" t="s">
        <v>341</v>
      </c>
      <c r="E804" s="23" t="s">
        <v>509</v>
      </c>
      <c r="F804" s="23" t="s">
        <v>70</v>
      </c>
      <c r="G804" s="24">
        <f>G805</f>
        <v>0</v>
      </c>
      <c r="H804" s="24"/>
      <c r="I804" s="24"/>
    </row>
    <row r="805" spans="1:9" s="22" customFormat="1" hidden="1" x14ac:dyDescent="0.25">
      <c r="A805" s="13" t="s">
        <v>71</v>
      </c>
      <c r="B805" s="23" t="s">
        <v>302</v>
      </c>
      <c r="C805" s="23" t="s">
        <v>355</v>
      </c>
      <c r="D805" s="23" t="s">
        <v>341</v>
      </c>
      <c r="E805" s="23" t="s">
        <v>509</v>
      </c>
      <c r="F805" s="23" t="s">
        <v>72</v>
      </c>
      <c r="G805" s="24"/>
      <c r="H805" s="24"/>
      <c r="I805" s="24"/>
    </row>
    <row r="806" spans="1:9" s="22" customFormat="1" ht="30" hidden="1" x14ac:dyDescent="0.25">
      <c r="A806" s="116" t="s">
        <v>503</v>
      </c>
      <c r="B806" s="23" t="s">
        <v>302</v>
      </c>
      <c r="C806" s="23" t="s">
        <v>355</v>
      </c>
      <c r="D806" s="23" t="s">
        <v>341</v>
      </c>
      <c r="E806" s="23" t="s">
        <v>510</v>
      </c>
      <c r="F806" s="23"/>
      <c r="G806" s="24">
        <f>G808</f>
        <v>0</v>
      </c>
      <c r="H806" s="24"/>
      <c r="I806" s="24"/>
    </row>
    <row r="807" spans="1:9" s="22" customFormat="1" hidden="1" x14ac:dyDescent="0.25">
      <c r="A807" s="13" t="s">
        <v>91</v>
      </c>
      <c r="B807" s="23" t="s">
        <v>302</v>
      </c>
      <c r="C807" s="23" t="s">
        <v>355</v>
      </c>
      <c r="D807" s="23" t="s">
        <v>341</v>
      </c>
      <c r="E807" s="23" t="s">
        <v>510</v>
      </c>
      <c r="F807" s="23" t="s">
        <v>70</v>
      </c>
      <c r="G807" s="24">
        <f>G808</f>
        <v>0</v>
      </c>
      <c r="H807" s="24"/>
      <c r="I807" s="24"/>
    </row>
    <row r="808" spans="1:9" s="22" customFormat="1" hidden="1" x14ac:dyDescent="0.25">
      <c r="A808" s="13" t="s">
        <v>71</v>
      </c>
      <c r="B808" s="23" t="s">
        <v>302</v>
      </c>
      <c r="C808" s="23" t="s">
        <v>355</v>
      </c>
      <c r="D808" s="23" t="s">
        <v>341</v>
      </c>
      <c r="E808" s="23" t="s">
        <v>510</v>
      </c>
      <c r="F808" s="23" t="s">
        <v>72</v>
      </c>
      <c r="G808" s="24"/>
      <c r="H808" s="24"/>
      <c r="I808" s="24"/>
    </row>
    <row r="809" spans="1:9" s="22" customFormat="1" ht="28.5" customHeight="1" x14ac:dyDescent="0.25">
      <c r="A809" s="85" t="s">
        <v>9</v>
      </c>
      <c r="B809" s="23" t="s">
        <v>302</v>
      </c>
      <c r="C809" s="23" t="s">
        <v>321</v>
      </c>
      <c r="D809" s="23" t="s">
        <v>304</v>
      </c>
      <c r="E809" s="112" t="s">
        <v>546</v>
      </c>
      <c r="F809" s="71">
        <v>600</v>
      </c>
      <c r="G809" s="24">
        <f>G810</f>
        <v>400000</v>
      </c>
      <c r="H809" s="24"/>
      <c r="I809" s="24"/>
    </row>
    <row r="810" spans="1:9" s="22" customFormat="1" x14ac:dyDescent="0.25">
      <c r="A810" s="85" t="s">
        <v>10</v>
      </c>
      <c r="B810" s="23" t="s">
        <v>302</v>
      </c>
      <c r="C810" s="23" t="s">
        <v>321</v>
      </c>
      <c r="D810" s="23" t="s">
        <v>304</v>
      </c>
      <c r="E810" s="112" t="s">
        <v>546</v>
      </c>
      <c r="F810" s="23" t="s">
        <v>11</v>
      </c>
      <c r="G810" s="75">
        <v>400000</v>
      </c>
      <c r="H810" s="72"/>
      <c r="I810" s="72"/>
    </row>
    <row r="811" spans="1:9" s="22" customFormat="1" x14ac:dyDescent="0.25">
      <c r="A811" s="117" t="s">
        <v>193</v>
      </c>
      <c r="B811" s="23"/>
      <c r="C811" s="23"/>
      <c r="D811" s="23"/>
      <c r="E811" s="23"/>
      <c r="F811" s="23"/>
      <c r="G811" s="118">
        <f>G6</f>
        <v>96375225.859999999</v>
      </c>
      <c r="H811" s="118">
        <f>H6</f>
        <v>100619.19999999998</v>
      </c>
      <c r="I811" s="118">
        <f>I7+I121+I390+I654+I674+I734+I147</f>
        <v>717813.23</v>
      </c>
    </row>
    <row r="812" spans="1:9" x14ac:dyDescent="0.25">
      <c r="G812" s="188">
        <f>G811-96375225.86</f>
        <v>0</v>
      </c>
    </row>
  </sheetData>
  <mergeCells count="10">
    <mergeCell ref="A1:I1"/>
    <mergeCell ref="A2:I2"/>
    <mergeCell ref="A4:A5"/>
    <mergeCell ref="B4:B5"/>
    <mergeCell ref="C4:C5"/>
    <mergeCell ref="D4:D5"/>
    <mergeCell ref="E4:E5"/>
    <mergeCell ref="F4:F5"/>
    <mergeCell ref="G4:G5"/>
    <mergeCell ref="H4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C1"/>
    </sheetView>
  </sheetViews>
  <sheetFormatPr defaultRowHeight="15" x14ac:dyDescent="0.25"/>
  <cols>
    <col min="1" max="1" width="28.5703125" customWidth="1"/>
    <col min="2" max="2" width="47.7109375" customWidth="1"/>
    <col min="3" max="3" width="17" customWidth="1"/>
    <col min="257" max="257" width="28.5703125" customWidth="1"/>
    <col min="258" max="258" width="47.7109375" customWidth="1"/>
    <col min="259" max="259" width="17" customWidth="1"/>
    <col min="513" max="513" width="28.5703125" customWidth="1"/>
    <col min="514" max="514" width="47.7109375" customWidth="1"/>
    <col min="515" max="515" width="17" customWidth="1"/>
    <col min="769" max="769" width="28.5703125" customWidth="1"/>
    <col min="770" max="770" width="47.7109375" customWidth="1"/>
    <col min="771" max="771" width="17" customWidth="1"/>
    <col min="1025" max="1025" width="28.5703125" customWidth="1"/>
    <col min="1026" max="1026" width="47.7109375" customWidth="1"/>
    <col min="1027" max="1027" width="17" customWidth="1"/>
    <col min="1281" max="1281" width="28.5703125" customWidth="1"/>
    <col min="1282" max="1282" width="47.7109375" customWidth="1"/>
    <col min="1283" max="1283" width="17" customWidth="1"/>
    <col min="1537" max="1537" width="28.5703125" customWidth="1"/>
    <col min="1538" max="1538" width="47.7109375" customWidth="1"/>
    <col min="1539" max="1539" width="17" customWidth="1"/>
    <col min="1793" max="1793" width="28.5703125" customWidth="1"/>
    <col min="1794" max="1794" width="47.7109375" customWidth="1"/>
    <col min="1795" max="1795" width="17" customWidth="1"/>
    <col min="2049" max="2049" width="28.5703125" customWidth="1"/>
    <col min="2050" max="2050" width="47.7109375" customWidth="1"/>
    <col min="2051" max="2051" width="17" customWidth="1"/>
    <col min="2305" max="2305" width="28.5703125" customWidth="1"/>
    <col min="2306" max="2306" width="47.7109375" customWidth="1"/>
    <col min="2307" max="2307" width="17" customWidth="1"/>
    <col min="2561" max="2561" width="28.5703125" customWidth="1"/>
    <col min="2562" max="2562" width="47.7109375" customWidth="1"/>
    <col min="2563" max="2563" width="17" customWidth="1"/>
    <col min="2817" max="2817" width="28.5703125" customWidth="1"/>
    <col min="2818" max="2818" width="47.7109375" customWidth="1"/>
    <col min="2819" max="2819" width="17" customWidth="1"/>
    <col min="3073" max="3073" width="28.5703125" customWidth="1"/>
    <col min="3074" max="3074" width="47.7109375" customWidth="1"/>
    <col min="3075" max="3075" width="17" customWidth="1"/>
    <col min="3329" max="3329" width="28.5703125" customWidth="1"/>
    <col min="3330" max="3330" width="47.7109375" customWidth="1"/>
    <col min="3331" max="3331" width="17" customWidth="1"/>
    <col min="3585" max="3585" width="28.5703125" customWidth="1"/>
    <col min="3586" max="3586" width="47.7109375" customWidth="1"/>
    <col min="3587" max="3587" width="17" customWidth="1"/>
    <col min="3841" max="3841" width="28.5703125" customWidth="1"/>
    <col min="3842" max="3842" width="47.7109375" customWidth="1"/>
    <col min="3843" max="3843" width="17" customWidth="1"/>
    <col min="4097" max="4097" width="28.5703125" customWidth="1"/>
    <col min="4098" max="4098" width="47.7109375" customWidth="1"/>
    <col min="4099" max="4099" width="17" customWidth="1"/>
    <col min="4353" max="4353" width="28.5703125" customWidth="1"/>
    <col min="4354" max="4354" width="47.7109375" customWidth="1"/>
    <col min="4355" max="4355" width="17" customWidth="1"/>
    <col min="4609" max="4609" width="28.5703125" customWidth="1"/>
    <col min="4610" max="4610" width="47.7109375" customWidth="1"/>
    <col min="4611" max="4611" width="17" customWidth="1"/>
    <col min="4865" max="4865" width="28.5703125" customWidth="1"/>
    <col min="4866" max="4866" width="47.7109375" customWidth="1"/>
    <col min="4867" max="4867" width="17" customWidth="1"/>
    <col min="5121" max="5121" width="28.5703125" customWidth="1"/>
    <col min="5122" max="5122" width="47.7109375" customWidth="1"/>
    <col min="5123" max="5123" width="17" customWidth="1"/>
    <col min="5377" max="5377" width="28.5703125" customWidth="1"/>
    <col min="5378" max="5378" width="47.7109375" customWidth="1"/>
    <col min="5379" max="5379" width="17" customWidth="1"/>
    <col min="5633" max="5633" width="28.5703125" customWidth="1"/>
    <col min="5634" max="5634" width="47.7109375" customWidth="1"/>
    <col min="5635" max="5635" width="17" customWidth="1"/>
    <col min="5889" max="5889" width="28.5703125" customWidth="1"/>
    <col min="5890" max="5890" width="47.7109375" customWidth="1"/>
    <col min="5891" max="5891" width="17" customWidth="1"/>
    <col min="6145" max="6145" width="28.5703125" customWidth="1"/>
    <col min="6146" max="6146" width="47.7109375" customWidth="1"/>
    <col min="6147" max="6147" width="17" customWidth="1"/>
    <col min="6401" max="6401" width="28.5703125" customWidth="1"/>
    <col min="6402" max="6402" width="47.7109375" customWidth="1"/>
    <col min="6403" max="6403" width="17" customWidth="1"/>
    <col min="6657" max="6657" width="28.5703125" customWidth="1"/>
    <col min="6658" max="6658" width="47.7109375" customWidth="1"/>
    <col min="6659" max="6659" width="17" customWidth="1"/>
    <col min="6913" max="6913" width="28.5703125" customWidth="1"/>
    <col min="6914" max="6914" width="47.7109375" customWidth="1"/>
    <col min="6915" max="6915" width="17" customWidth="1"/>
    <col min="7169" max="7169" width="28.5703125" customWidth="1"/>
    <col min="7170" max="7170" width="47.7109375" customWidth="1"/>
    <col min="7171" max="7171" width="17" customWidth="1"/>
    <col min="7425" max="7425" width="28.5703125" customWidth="1"/>
    <col min="7426" max="7426" width="47.7109375" customWidth="1"/>
    <col min="7427" max="7427" width="17" customWidth="1"/>
    <col min="7681" max="7681" width="28.5703125" customWidth="1"/>
    <col min="7682" max="7682" width="47.7109375" customWidth="1"/>
    <col min="7683" max="7683" width="17" customWidth="1"/>
    <col min="7937" max="7937" width="28.5703125" customWidth="1"/>
    <col min="7938" max="7938" width="47.7109375" customWidth="1"/>
    <col min="7939" max="7939" width="17" customWidth="1"/>
    <col min="8193" max="8193" width="28.5703125" customWidth="1"/>
    <col min="8194" max="8194" width="47.7109375" customWidth="1"/>
    <col min="8195" max="8195" width="17" customWidth="1"/>
    <col min="8449" max="8449" width="28.5703125" customWidth="1"/>
    <col min="8450" max="8450" width="47.7109375" customWidth="1"/>
    <col min="8451" max="8451" width="17" customWidth="1"/>
    <col min="8705" max="8705" width="28.5703125" customWidth="1"/>
    <col min="8706" max="8706" width="47.7109375" customWidth="1"/>
    <col min="8707" max="8707" width="17" customWidth="1"/>
    <col min="8961" max="8961" width="28.5703125" customWidth="1"/>
    <col min="8962" max="8962" width="47.7109375" customWidth="1"/>
    <col min="8963" max="8963" width="17" customWidth="1"/>
    <col min="9217" max="9217" width="28.5703125" customWidth="1"/>
    <col min="9218" max="9218" width="47.7109375" customWidth="1"/>
    <col min="9219" max="9219" width="17" customWidth="1"/>
    <col min="9473" max="9473" width="28.5703125" customWidth="1"/>
    <col min="9474" max="9474" width="47.7109375" customWidth="1"/>
    <col min="9475" max="9475" width="17" customWidth="1"/>
    <col min="9729" max="9729" width="28.5703125" customWidth="1"/>
    <col min="9730" max="9730" width="47.7109375" customWidth="1"/>
    <col min="9731" max="9731" width="17" customWidth="1"/>
    <col min="9985" max="9985" width="28.5703125" customWidth="1"/>
    <col min="9986" max="9986" width="47.7109375" customWidth="1"/>
    <col min="9987" max="9987" width="17" customWidth="1"/>
    <col min="10241" max="10241" width="28.5703125" customWidth="1"/>
    <col min="10242" max="10242" width="47.7109375" customWidth="1"/>
    <col min="10243" max="10243" width="17" customWidth="1"/>
    <col min="10497" max="10497" width="28.5703125" customWidth="1"/>
    <col min="10498" max="10498" width="47.7109375" customWidth="1"/>
    <col min="10499" max="10499" width="17" customWidth="1"/>
    <col min="10753" max="10753" width="28.5703125" customWidth="1"/>
    <col min="10754" max="10754" width="47.7109375" customWidth="1"/>
    <col min="10755" max="10755" width="17" customWidth="1"/>
    <col min="11009" max="11009" width="28.5703125" customWidth="1"/>
    <col min="11010" max="11010" width="47.7109375" customWidth="1"/>
    <col min="11011" max="11011" width="17" customWidth="1"/>
    <col min="11265" max="11265" width="28.5703125" customWidth="1"/>
    <col min="11266" max="11266" width="47.7109375" customWidth="1"/>
    <col min="11267" max="11267" width="17" customWidth="1"/>
    <col min="11521" max="11521" width="28.5703125" customWidth="1"/>
    <col min="11522" max="11522" width="47.7109375" customWidth="1"/>
    <col min="11523" max="11523" width="17" customWidth="1"/>
    <col min="11777" max="11777" width="28.5703125" customWidth="1"/>
    <col min="11778" max="11778" width="47.7109375" customWidth="1"/>
    <col min="11779" max="11779" width="17" customWidth="1"/>
    <col min="12033" max="12033" width="28.5703125" customWidth="1"/>
    <col min="12034" max="12034" width="47.7109375" customWidth="1"/>
    <col min="12035" max="12035" width="17" customWidth="1"/>
    <col min="12289" max="12289" width="28.5703125" customWidth="1"/>
    <col min="12290" max="12290" width="47.7109375" customWidth="1"/>
    <col min="12291" max="12291" width="17" customWidth="1"/>
    <col min="12545" max="12545" width="28.5703125" customWidth="1"/>
    <col min="12546" max="12546" width="47.7109375" customWidth="1"/>
    <col min="12547" max="12547" width="17" customWidth="1"/>
    <col min="12801" max="12801" width="28.5703125" customWidth="1"/>
    <col min="12802" max="12802" width="47.7109375" customWidth="1"/>
    <col min="12803" max="12803" width="17" customWidth="1"/>
    <col min="13057" max="13057" width="28.5703125" customWidth="1"/>
    <col min="13058" max="13058" width="47.7109375" customWidth="1"/>
    <col min="13059" max="13059" width="17" customWidth="1"/>
    <col min="13313" max="13313" width="28.5703125" customWidth="1"/>
    <col min="13314" max="13314" width="47.7109375" customWidth="1"/>
    <col min="13315" max="13315" width="17" customWidth="1"/>
    <col min="13569" max="13569" width="28.5703125" customWidth="1"/>
    <col min="13570" max="13570" width="47.7109375" customWidth="1"/>
    <col min="13571" max="13571" width="17" customWidth="1"/>
    <col min="13825" max="13825" width="28.5703125" customWidth="1"/>
    <col min="13826" max="13826" width="47.7109375" customWidth="1"/>
    <col min="13827" max="13827" width="17" customWidth="1"/>
    <col min="14081" max="14081" width="28.5703125" customWidth="1"/>
    <col min="14082" max="14082" width="47.7109375" customWidth="1"/>
    <col min="14083" max="14083" width="17" customWidth="1"/>
    <col min="14337" max="14337" width="28.5703125" customWidth="1"/>
    <col min="14338" max="14338" width="47.7109375" customWidth="1"/>
    <col min="14339" max="14339" width="17" customWidth="1"/>
    <col min="14593" max="14593" width="28.5703125" customWidth="1"/>
    <col min="14594" max="14594" width="47.7109375" customWidth="1"/>
    <col min="14595" max="14595" width="17" customWidth="1"/>
    <col min="14849" max="14849" width="28.5703125" customWidth="1"/>
    <col min="14850" max="14850" width="47.7109375" customWidth="1"/>
    <col min="14851" max="14851" width="17" customWidth="1"/>
    <col min="15105" max="15105" width="28.5703125" customWidth="1"/>
    <col min="15106" max="15106" width="47.7109375" customWidth="1"/>
    <col min="15107" max="15107" width="17" customWidth="1"/>
    <col min="15361" max="15361" width="28.5703125" customWidth="1"/>
    <col min="15362" max="15362" width="47.7109375" customWidth="1"/>
    <col min="15363" max="15363" width="17" customWidth="1"/>
    <col min="15617" max="15617" width="28.5703125" customWidth="1"/>
    <col min="15618" max="15618" width="47.7109375" customWidth="1"/>
    <col min="15619" max="15619" width="17" customWidth="1"/>
    <col min="15873" max="15873" width="28.5703125" customWidth="1"/>
    <col min="15874" max="15874" width="47.7109375" customWidth="1"/>
    <col min="15875" max="15875" width="17" customWidth="1"/>
    <col min="16129" max="16129" width="28.5703125" customWidth="1"/>
    <col min="16130" max="16130" width="47.7109375" customWidth="1"/>
    <col min="16131" max="16131" width="17" customWidth="1"/>
  </cols>
  <sheetData>
    <row r="1" spans="1:4" ht="67.5" customHeight="1" x14ac:dyDescent="0.25">
      <c r="A1" s="190" t="s">
        <v>586</v>
      </c>
      <c r="B1" s="190"/>
      <c r="C1" s="190"/>
      <c r="D1" s="150"/>
    </row>
    <row r="3" spans="1:4" ht="36" customHeight="1" x14ac:dyDescent="0.25">
      <c r="A3" s="199" t="s">
        <v>568</v>
      </c>
      <c r="B3" s="199"/>
      <c r="C3" s="199"/>
    </row>
    <row r="4" spans="1:4" ht="15.75" x14ac:dyDescent="0.25">
      <c r="A4" s="151" t="s">
        <v>517</v>
      </c>
      <c r="B4" s="152"/>
      <c r="C4" s="153" t="s">
        <v>0</v>
      </c>
    </row>
    <row r="5" spans="1:4" ht="31.5" x14ac:dyDescent="0.25">
      <c r="A5" s="154" t="s">
        <v>518</v>
      </c>
      <c r="B5" s="155" t="s">
        <v>519</v>
      </c>
      <c r="C5" s="154" t="s">
        <v>520</v>
      </c>
    </row>
    <row r="6" spans="1:4" s="156" customFormat="1" ht="12" x14ac:dyDescent="0.2">
      <c r="A6" s="32">
        <v>1</v>
      </c>
      <c r="B6" s="32">
        <v>2</v>
      </c>
      <c r="C6" s="32">
        <v>3</v>
      </c>
    </row>
    <row r="7" spans="1:4" ht="28.5" x14ac:dyDescent="0.25">
      <c r="A7" s="157" t="s">
        <v>521</v>
      </c>
      <c r="B7" s="158" t="s">
        <v>522</v>
      </c>
      <c r="C7" s="159">
        <f>SUM(C10)</f>
        <v>-547422.86999998987</v>
      </c>
    </row>
    <row r="8" spans="1:4" s="163" customFormat="1" ht="30" x14ac:dyDescent="0.2">
      <c r="A8" s="160" t="s">
        <v>523</v>
      </c>
      <c r="B8" s="161" t="s">
        <v>524</v>
      </c>
      <c r="C8" s="162">
        <f>-'1 доходы'!C61</f>
        <v>-96922648.729999989</v>
      </c>
    </row>
    <row r="9" spans="1:4" s="163" customFormat="1" ht="30" x14ac:dyDescent="0.2">
      <c r="A9" s="160" t="s">
        <v>525</v>
      </c>
      <c r="B9" s="161" t="s">
        <v>526</v>
      </c>
      <c r="C9" s="162">
        <f>'2 расходы 22'!E56</f>
        <v>96375225.859999999</v>
      </c>
    </row>
    <row r="10" spans="1:4" s="167" customFormat="1" x14ac:dyDescent="0.2">
      <c r="A10" s="164"/>
      <c r="B10" s="165" t="s">
        <v>297</v>
      </c>
      <c r="C10" s="166">
        <f>C9+C8</f>
        <v>-547422.86999998987</v>
      </c>
    </row>
    <row r="11" spans="1:4" x14ac:dyDescent="0.25">
      <c r="C11" s="168"/>
    </row>
  </sheetData>
  <mergeCells count="2">
    <mergeCell ref="A1:C1"/>
    <mergeCell ref="A3:C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sqref="A1:B1"/>
    </sheetView>
  </sheetViews>
  <sheetFormatPr defaultRowHeight="12.75" x14ac:dyDescent="0.2"/>
  <cols>
    <col min="1" max="1" width="58.5703125" style="28" customWidth="1"/>
    <col min="2" max="2" width="28.28515625" style="176" customWidth="1"/>
    <col min="3" max="256" width="9.140625" style="28"/>
    <col min="257" max="257" width="58.5703125" style="28" customWidth="1"/>
    <col min="258" max="258" width="28.28515625" style="28" customWidth="1"/>
    <col min="259" max="512" width="9.140625" style="28"/>
    <col min="513" max="513" width="58.5703125" style="28" customWidth="1"/>
    <col min="514" max="514" width="28.28515625" style="28" customWidth="1"/>
    <col min="515" max="768" width="9.140625" style="28"/>
    <col min="769" max="769" width="58.5703125" style="28" customWidth="1"/>
    <col min="770" max="770" width="28.28515625" style="28" customWidth="1"/>
    <col min="771" max="1024" width="9.140625" style="28"/>
    <col min="1025" max="1025" width="58.5703125" style="28" customWidth="1"/>
    <col min="1026" max="1026" width="28.28515625" style="28" customWidth="1"/>
    <col min="1027" max="1280" width="9.140625" style="28"/>
    <col min="1281" max="1281" width="58.5703125" style="28" customWidth="1"/>
    <col min="1282" max="1282" width="28.28515625" style="28" customWidth="1"/>
    <col min="1283" max="1536" width="9.140625" style="28"/>
    <col min="1537" max="1537" width="58.5703125" style="28" customWidth="1"/>
    <col min="1538" max="1538" width="28.28515625" style="28" customWidth="1"/>
    <col min="1539" max="1792" width="9.140625" style="28"/>
    <col min="1793" max="1793" width="58.5703125" style="28" customWidth="1"/>
    <col min="1794" max="1794" width="28.28515625" style="28" customWidth="1"/>
    <col min="1795" max="2048" width="9.140625" style="28"/>
    <col min="2049" max="2049" width="58.5703125" style="28" customWidth="1"/>
    <col min="2050" max="2050" width="28.28515625" style="28" customWidth="1"/>
    <col min="2051" max="2304" width="9.140625" style="28"/>
    <col min="2305" max="2305" width="58.5703125" style="28" customWidth="1"/>
    <col min="2306" max="2306" width="28.28515625" style="28" customWidth="1"/>
    <col min="2307" max="2560" width="9.140625" style="28"/>
    <col min="2561" max="2561" width="58.5703125" style="28" customWidth="1"/>
    <col min="2562" max="2562" width="28.28515625" style="28" customWidth="1"/>
    <col min="2563" max="2816" width="9.140625" style="28"/>
    <col min="2817" max="2817" width="58.5703125" style="28" customWidth="1"/>
    <col min="2818" max="2818" width="28.28515625" style="28" customWidth="1"/>
    <col min="2819" max="3072" width="9.140625" style="28"/>
    <col min="3073" max="3073" width="58.5703125" style="28" customWidth="1"/>
    <col min="3074" max="3074" width="28.28515625" style="28" customWidth="1"/>
    <col min="3075" max="3328" width="9.140625" style="28"/>
    <col min="3329" max="3329" width="58.5703125" style="28" customWidth="1"/>
    <col min="3330" max="3330" width="28.28515625" style="28" customWidth="1"/>
    <col min="3331" max="3584" width="9.140625" style="28"/>
    <col min="3585" max="3585" width="58.5703125" style="28" customWidth="1"/>
    <col min="3586" max="3586" width="28.28515625" style="28" customWidth="1"/>
    <col min="3587" max="3840" width="9.140625" style="28"/>
    <col min="3841" max="3841" width="58.5703125" style="28" customWidth="1"/>
    <col min="3842" max="3842" width="28.28515625" style="28" customWidth="1"/>
    <col min="3843" max="4096" width="9.140625" style="28"/>
    <col min="4097" max="4097" width="58.5703125" style="28" customWidth="1"/>
    <col min="4098" max="4098" width="28.28515625" style="28" customWidth="1"/>
    <col min="4099" max="4352" width="9.140625" style="28"/>
    <col min="4353" max="4353" width="58.5703125" style="28" customWidth="1"/>
    <col min="4354" max="4354" width="28.28515625" style="28" customWidth="1"/>
    <col min="4355" max="4608" width="9.140625" style="28"/>
    <col min="4609" max="4609" width="58.5703125" style="28" customWidth="1"/>
    <col min="4610" max="4610" width="28.28515625" style="28" customWidth="1"/>
    <col min="4611" max="4864" width="9.140625" style="28"/>
    <col min="4865" max="4865" width="58.5703125" style="28" customWidth="1"/>
    <col min="4866" max="4866" width="28.28515625" style="28" customWidth="1"/>
    <col min="4867" max="5120" width="9.140625" style="28"/>
    <col min="5121" max="5121" width="58.5703125" style="28" customWidth="1"/>
    <col min="5122" max="5122" width="28.28515625" style="28" customWidth="1"/>
    <col min="5123" max="5376" width="9.140625" style="28"/>
    <col min="5377" max="5377" width="58.5703125" style="28" customWidth="1"/>
    <col min="5378" max="5378" width="28.28515625" style="28" customWidth="1"/>
    <col min="5379" max="5632" width="9.140625" style="28"/>
    <col min="5633" max="5633" width="58.5703125" style="28" customWidth="1"/>
    <col min="5634" max="5634" width="28.28515625" style="28" customWidth="1"/>
    <col min="5635" max="5888" width="9.140625" style="28"/>
    <col min="5889" max="5889" width="58.5703125" style="28" customWidth="1"/>
    <col min="5890" max="5890" width="28.28515625" style="28" customWidth="1"/>
    <col min="5891" max="6144" width="9.140625" style="28"/>
    <col min="6145" max="6145" width="58.5703125" style="28" customWidth="1"/>
    <col min="6146" max="6146" width="28.28515625" style="28" customWidth="1"/>
    <col min="6147" max="6400" width="9.140625" style="28"/>
    <col min="6401" max="6401" width="58.5703125" style="28" customWidth="1"/>
    <col min="6402" max="6402" width="28.28515625" style="28" customWidth="1"/>
    <col min="6403" max="6656" width="9.140625" style="28"/>
    <col min="6657" max="6657" width="58.5703125" style="28" customWidth="1"/>
    <col min="6658" max="6658" width="28.28515625" style="28" customWidth="1"/>
    <col min="6659" max="6912" width="9.140625" style="28"/>
    <col min="6913" max="6913" width="58.5703125" style="28" customWidth="1"/>
    <col min="6914" max="6914" width="28.28515625" style="28" customWidth="1"/>
    <col min="6915" max="7168" width="9.140625" style="28"/>
    <col min="7169" max="7169" width="58.5703125" style="28" customWidth="1"/>
    <col min="7170" max="7170" width="28.28515625" style="28" customWidth="1"/>
    <col min="7171" max="7424" width="9.140625" style="28"/>
    <col min="7425" max="7425" width="58.5703125" style="28" customWidth="1"/>
    <col min="7426" max="7426" width="28.28515625" style="28" customWidth="1"/>
    <col min="7427" max="7680" width="9.140625" style="28"/>
    <col min="7681" max="7681" width="58.5703125" style="28" customWidth="1"/>
    <col min="7682" max="7682" width="28.28515625" style="28" customWidth="1"/>
    <col min="7683" max="7936" width="9.140625" style="28"/>
    <col min="7937" max="7937" width="58.5703125" style="28" customWidth="1"/>
    <col min="7938" max="7938" width="28.28515625" style="28" customWidth="1"/>
    <col min="7939" max="8192" width="9.140625" style="28"/>
    <col min="8193" max="8193" width="58.5703125" style="28" customWidth="1"/>
    <col min="8194" max="8194" width="28.28515625" style="28" customWidth="1"/>
    <col min="8195" max="8448" width="9.140625" style="28"/>
    <col min="8449" max="8449" width="58.5703125" style="28" customWidth="1"/>
    <col min="8450" max="8450" width="28.28515625" style="28" customWidth="1"/>
    <col min="8451" max="8704" width="9.140625" style="28"/>
    <col min="8705" max="8705" width="58.5703125" style="28" customWidth="1"/>
    <col min="8706" max="8706" width="28.28515625" style="28" customWidth="1"/>
    <col min="8707" max="8960" width="9.140625" style="28"/>
    <col min="8961" max="8961" width="58.5703125" style="28" customWidth="1"/>
    <col min="8962" max="8962" width="28.28515625" style="28" customWidth="1"/>
    <col min="8963" max="9216" width="9.140625" style="28"/>
    <col min="9217" max="9217" width="58.5703125" style="28" customWidth="1"/>
    <col min="9218" max="9218" width="28.28515625" style="28" customWidth="1"/>
    <col min="9219" max="9472" width="9.140625" style="28"/>
    <col min="9473" max="9473" width="58.5703125" style="28" customWidth="1"/>
    <col min="9474" max="9474" width="28.28515625" style="28" customWidth="1"/>
    <col min="9475" max="9728" width="9.140625" style="28"/>
    <col min="9729" max="9729" width="58.5703125" style="28" customWidth="1"/>
    <col min="9730" max="9730" width="28.28515625" style="28" customWidth="1"/>
    <col min="9731" max="9984" width="9.140625" style="28"/>
    <col min="9985" max="9985" width="58.5703125" style="28" customWidth="1"/>
    <col min="9986" max="9986" width="28.28515625" style="28" customWidth="1"/>
    <col min="9987" max="10240" width="9.140625" style="28"/>
    <col min="10241" max="10241" width="58.5703125" style="28" customWidth="1"/>
    <col min="10242" max="10242" width="28.28515625" style="28" customWidth="1"/>
    <col min="10243" max="10496" width="9.140625" style="28"/>
    <col min="10497" max="10497" width="58.5703125" style="28" customWidth="1"/>
    <col min="10498" max="10498" width="28.28515625" style="28" customWidth="1"/>
    <col min="10499" max="10752" width="9.140625" style="28"/>
    <col min="10753" max="10753" width="58.5703125" style="28" customWidth="1"/>
    <col min="10754" max="10754" width="28.28515625" style="28" customWidth="1"/>
    <col min="10755" max="11008" width="9.140625" style="28"/>
    <col min="11009" max="11009" width="58.5703125" style="28" customWidth="1"/>
    <col min="11010" max="11010" width="28.28515625" style="28" customWidth="1"/>
    <col min="11011" max="11264" width="9.140625" style="28"/>
    <col min="11265" max="11265" width="58.5703125" style="28" customWidth="1"/>
    <col min="11266" max="11266" width="28.28515625" style="28" customWidth="1"/>
    <col min="11267" max="11520" width="9.140625" style="28"/>
    <col min="11521" max="11521" width="58.5703125" style="28" customWidth="1"/>
    <col min="11522" max="11522" width="28.28515625" style="28" customWidth="1"/>
    <col min="11523" max="11776" width="9.140625" style="28"/>
    <col min="11777" max="11777" width="58.5703125" style="28" customWidth="1"/>
    <col min="11778" max="11778" width="28.28515625" style="28" customWidth="1"/>
    <col min="11779" max="12032" width="9.140625" style="28"/>
    <col min="12033" max="12033" width="58.5703125" style="28" customWidth="1"/>
    <col min="12034" max="12034" width="28.28515625" style="28" customWidth="1"/>
    <col min="12035" max="12288" width="9.140625" style="28"/>
    <col min="12289" max="12289" width="58.5703125" style="28" customWidth="1"/>
    <col min="12290" max="12290" width="28.28515625" style="28" customWidth="1"/>
    <col min="12291" max="12544" width="9.140625" style="28"/>
    <col min="12545" max="12545" width="58.5703125" style="28" customWidth="1"/>
    <col min="12546" max="12546" width="28.28515625" style="28" customWidth="1"/>
    <col min="12547" max="12800" width="9.140625" style="28"/>
    <col min="12801" max="12801" width="58.5703125" style="28" customWidth="1"/>
    <col min="12802" max="12802" width="28.28515625" style="28" customWidth="1"/>
    <col min="12803" max="13056" width="9.140625" style="28"/>
    <col min="13057" max="13057" width="58.5703125" style="28" customWidth="1"/>
    <col min="13058" max="13058" width="28.28515625" style="28" customWidth="1"/>
    <col min="13059" max="13312" width="9.140625" style="28"/>
    <col min="13313" max="13313" width="58.5703125" style="28" customWidth="1"/>
    <col min="13314" max="13314" width="28.28515625" style="28" customWidth="1"/>
    <col min="13315" max="13568" width="9.140625" style="28"/>
    <col min="13569" max="13569" width="58.5703125" style="28" customWidth="1"/>
    <col min="13570" max="13570" width="28.28515625" style="28" customWidth="1"/>
    <col min="13571" max="13824" width="9.140625" style="28"/>
    <col min="13825" max="13825" width="58.5703125" style="28" customWidth="1"/>
    <col min="13826" max="13826" width="28.28515625" style="28" customWidth="1"/>
    <col min="13827" max="14080" width="9.140625" style="28"/>
    <col min="14081" max="14081" width="58.5703125" style="28" customWidth="1"/>
    <col min="14082" max="14082" width="28.28515625" style="28" customWidth="1"/>
    <col min="14083" max="14336" width="9.140625" style="28"/>
    <col min="14337" max="14337" width="58.5703125" style="28" customWidth="1"/>
    <col min="14338" max="14338" width="28.28515625" style="28" customWidth="1"/>
    <col min="14339" max="14592" width="9.140625" style="28"/>
    <col min="14593" max="14593" width="58.5703125" style="28" customWidth="1"/>
    <col min="14594" max="14594" width="28.28515625" style="28" customWidth="1"/>
    <col min="14595" max="14848" width="9.140625" style="28"/>
    <col min="14849" max="14849" width="58.5703125" style="28" customWidth="1"/>
    <col min="14850" max="14850" width="28.28515625" style="28" customWidth="1"/>
    <col min="14851" max="15104" width="9.140625" style="28"/>
    <col min="15105" max="15105" width="58.5703125" style="28" customWidth="1"/>
    <col min="15106" max="15106" width="28.28515625" style="28" customWidth="1"/>
    <col min="15107" max="15360" width="9.140625" style="28"/>
    <col min="15361" max="15361" width="58.5703125" style="28" customWidth="1"/>
    <col min="15362" max="15362" width="28.28515625" style="28" customWidth="1"/>
    <col min="15363" max="15616" width="9.140625" style="28"/>
    <col min="15617" max="15617" width="58.5703125" style="28" customWidth="1"/>
    <col min="15618" max="15618" width="28.28515625" style="28" customWidth="1"/>
    <col min="15619" max="15872" width="9.140625" style="28"/>
    <col min="15873" max="15873" width="58.5703125" style="28" customWidth="1"/>
    <col min="15874" max="15874" width="28.28515625" style="28" customWidth="1"/>
    <col min="15875" max="16128" width="9.140625" style="28"/>
    <col min="16129" max="16129" width="58.5703125" style="28" customWidth="1"/>
    <col min="16130" max="16130" width="28.28515625" style="28" customWidth="1"/>
    <col min="16131" max="16384" width="9.140625" style="28"/>
  </cols>
  <sheetData>
    <row r="1" spans="1:2" ht="78" customHeight="1" x14ac:dyDescent="0.2">
      <c r="A1" s="193" t="s">
        <v>587</v>
      </c>
      <c r="B1" s="193"/>
    </row>
    <row r="2" spans="1:2" ht="60" customHeight="1" x14ac:dyDescent="0.25">
      <c r="A2" s="200" t="s">
        <v>569</v>
      </c>
      <c r="B2" s="200"/>
    </row>
    <row r="3" spans="1:2" ht="15.75" x14ac:dyDescent="0.25">
      <c r="A3" s="201" t="s">
        <v>552</v>
      </c>
      <c r="B3" s="201"/>
    </row>
    <row r="4" spans="1:2" ht="15.75" x14ac:dyDescent="0.25">
      <c r="A4" s="169"/>
      <c r="B4" s="170"/>
    </row>
    <row r="5" spans="1:2" ht="15.75" x14ac:dyDescent="0.2">
      <c r="A5" s="29" t="s">
        <v>527</v>
      </c>
      <c r="B5" s="171" t="s">
        <v>297</v>
      </c>
    </row>
    <row r="6" spans="1:2" ht="15.75" x14ac:dyDescent="0.2">
      <c r="A6" s="29" t="s">
        <v>528</v>
      </c>
      <c r="B6" s="172">
        <f>SUM(B7:B8)</f>
        <v>59</v>
      </c>
    </row>
    <row r="7" spans="1:2" ht="15.75" x14ac:dyDescent="0.2">
      <c r="A7" s="173" t="s">
        <v>529</v>
      </c>
      <c r="B7" s="186">
        <v>11</v>
      </c>
    </row>
    <row r="8" spans="1:2" ht="15.75" x14ac:dyDescent="0.2">
      <c r="A8" s="173" t="s">
        <v>530</v>
      </c>
      <c r="B8" s="186">
        <f>10+38</f>
        <v>48</v>
      </c>
    </row>
    <row r="9" spans="1:2" ht="15.75" x14ac:dyDescent="0.2">
      <c r="A9" s="29" t="s">
        <v>531</v>
      </c>
      <c r="B9" s="174">
        <f>SUM(B10:B11)</f>
        <v>32364.6</v>
      </c>
    </row>
    <row r="10" spans="1:2" ht="15.75" x14ac:dyDescent="0.2">
      <c r="A10" s="173" t="s">
        <v>529</v>
      </c>
      <c r="B10" s="187">
        <v>10345</v>
      </c>
    </row>
    <row r="11" spans="1:2" ht="15.75" x14ac:dyDescent="0.2">
      <c r="A11" s="173" t="s">
        <v>530</v>
      </c>
      <c r="B11" s="187">
        <f>5168.4+16851.2</f>
        <v>22019.599999999999</v>
      </c>
    </row>
    <row r="12" spans="1:2" ht="15.75" x14ac:dyDescent="0.25">
      <c r="A12" s="175"/>
      <c r="B12" s="170"/>
    </row>
    <row r="13" spans="1:2" ht="15.75" x14ac:dyDescent="0.25">
      <c r="A13" s="175"/>
    </row>
    <row r="14" spans="1:2" ht="15.75" customHeight="1" x14ac:dyDescent="0.25">
      <c r="A14" s="177"/>
      <c r="B14" s="178"/>
    </row>
    <row r="15" spans="1:2" ht="15.75" x14ac:dyDescent="0.25">
      <c r="A15" s="175"/>
    </row>
    <row r="16" spans="1:2" ht="15.75" x14ac:dyDescent="0.25">
      <c r="A16" s="175"/>
    </row>
    <row r="17" spans="1:1" ht="15.75" x14ac:dyDescent="0.25">
      <c r="A17" s="175"/>
    </row>
  </sheetData>
  <mergeCells count="3">
    <mergeCell ref="A1:B1"/>
    <mergeCell ref="A2:B2"/>
    <mergeCell ref="A3:B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sqref="A1:G1"/>
    </sheetView>
  </sheetViews>
  <sheetFormatPr defaultRowHeight="15" x14ac:dyDescent="0.25"/>
  <cols>
    <col min="1" max="1" width="15.140625" customWidth="1"/>
    <col min="2" max="2" width="20" customWidth="1"/>
    <col min="3" max="3" width="23.5703125" customWidth="1"/>
    <col min="4" max="5" width="18.5703125" customWidth="1"/>
    <col min="6" max="7" width="23.5703125" customWidth="1"/>
  </cols>
  <sheetData>
    <row r="1" spans="1:7" ht="66.75" customHeight="1" x14ac:dyDescent="0.25">
      <c r="A1" s="210" t="s">
        <v>588</v>
      </c>
      <c r="B1" s="211"/>
      <c r="C1" s="211"/>
      <c r="D1" s="211"/>
      <c r="E1" s="211"/>
      <c r="F1" s="211"/>
      <c r="G1" s="211"/>
    </row>
    <row r="2" spans="1:7" ht="17.25" x14ac:dyDescent="0.25">
      <c r="A2" s="179"/>
    </row>
    <row r="3" spans="1:7" ht="18.75" x14ac:dyDescent="0.25">
      <c r="A3" s="204" t="s">
        <v>562</v>
      </c>
      <c r="B3" s="204"/>
      <c r="C3" s="204"/>
      <c r="D3" s="204"/>
      <c r="E3" s="204"/>
      <c r="F3" s="204"/>
      <c r="G3" s="204"/>
    </row>
    <row r="4" spans="1:7" ht="18.75" x14ac:dyDescent="0.25">
      <c r="A4" s="209" t="s">
        <v>570</v>
      </c>
      <c r="B4" s="209"/>
      <c r="C4" s="209"/>
      <c r="D4" s="209"/>
      <c r="E4" s="209"/>
      <c r="F4" s="209"/>
      <c r="G4" s="209"/>
    </row>
    <row r="5" spans="1:7" ht="19.5" thickBot="1" x14ac:dyDescent="0.3">
      <c r="A5" s="205"/>
      <c r="B5" s="205"/>
      <c r="C5" s="205"/>
      <c r="D5" s="205"/>
      <c r="E5" s="205"/>
      <c r="F5" s="205"/>
      <c r="G5" s="205"/>
    </row>
    <row r="6" spans="1:7" s="185" customFormat="1" x14ac:dyDescent="0.25">
      <c r="A6" s="206" t="s">
        <v>553</v>
      </c>
      <c r="B6" s="206" t="s">
        <v>554</v>
      </c>
      <c r="C6" s="206" t="s">
        <v>555</v>
      </c>
      <c r="D6" s="213" t="s">
        <v>556</v>
      </c>
      <c r="E6" s="214"/>
      <c r="F6" s="206" t="s">
        <v>563</v>
      </c>
      <c r="G6" s="206" t="s">
        <v>557</v>
      </c>
    </row>
    <row r="7" spans="1:7" s="185" customFormat="1" ht="15.75" customHeight="1" x14ac:dyDescent="0.25">
      <c r="A7" s="207"/>
      <c r="B7" s="207"/>
      <c r="C7" s="207"/>
      <c r="D7" s="215"/>
      <c r="E7" s="216"/>
      <c r="F7" s="207"/>
      <c r="G7" s="207"/>
    </row>
    <row r="8" spans="1:7" s="185" customFormat="1" ht="16.5" customHeight="1" thickBot="1" x14ac:dyDescent="0.3">
      <c r="A8" s="207"/>
      <c r="B8" s="207"/>
      <c r="C8" s="207"/>
      <c r="D8" s="217"/>
      <c r="E8" s="218"/>
      <c r="F8" s="207"/>
      <c r="G8" s="207"/>
    </row>
    <row r="9" spans="1:7" s="185" customFormat="1" ht="16.5" thickBot="1" x14ac:dyDescent="0.3">
      <c r="A9" s="212"/>
      <c r="B9" s="212"/>
      <c r="C9" s="212"/>
      <c r="D9" s="180" t="s">
        <v>564</v>
      </c>
      <c r="E9" s="181" t="s">
        <v>558</v>
      </c>
      <c r="F9" s="208"/>
      <c r="G9" s="208"/>
    </row>
    <row r="10" spans="1:7" ht="16.5" thickBot="1" x14ac:dyDescent="0.3">
      <c r="A10" s="182"/>
      <c r="B10" s="181"/>
      <c r="C10" s="181"/>
      <c r="D10" s="180"/>
      <c r="E10" s="181"/>
      <c r="F10" s="181"/>
      <c r="G10" s="181"/>
    </row>
    <row r="11" spans="1:7" ht="16.5" thickBot="1" x14ac:dyDescent="0.3">
      <c r="A11" s="182" t="s">
        <v>559</v>
      </c>
      <c r="B11" s="181" t="s">
        <v>560</v>
      </c>
      <c r="C11" s="183">
        <v>0</v>
      </c>
      <c r="D11" s="180" t="s">
        <v>560</v>
      </c>
      <c r="E11" s="181" t="s">
        <v>560</v>
      </c>
      <c r="F11" s="181" t="s">
        <v>560</v>
      </c>
      <c r="G11" s="181" t="s">
        <v>560</v>
      </c>
    </row>
    <row r="12" spans="1:7" ht="16.5" thickBot="1" x14ac:dyDescent="0.3">
      <c r="A12" s="202" t="s">
        <v>561</v>
      </c>
      <c r="B12" s="203"/>
      <c r="C12" s="184">
        <v>100000</v>
      </c>
      <c r="D12" s="180"/>
      <c r="E12" s="181"/>
      <c r="F12" s="181"/>
      <c r="G12" s="181"/>
    </row>
  </sheetData>
  <mergeCells count="11">
    <mergeCell ref="A1:G1"/>
    <mergeCell ref="A6:A9"/>
    <mergeCell ref="B6:B9"/>
    <mergeCell ref="C6:C9"/>
    <mergeCell ref="D6:E8"/>
    <mergeCell ref="F6:F9"/>
    <mergeCell ref="A12:B12"/>
    <mergeCell ref="A3:G3"/>
    <mergeCell ref="A5:G5"/>
    <mergeCell ref="G6:G9"/>
    <mergeCell ref="A4:G4"/>
  </mergeCells>
  <pageMargins left="0.7" right="0.7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1 доходы</vt:lpstr>
      <vt:lpstr>2 расходы 22</vt:lpstr>
      <vt:lpstr>3 расх ведомст</vt:lpstr>
      <vt:lpstr>4 источники </vt:lpstr>
      <vt:lpstr>5 численность</vt:lpstr>
      <vt:lpstr>6 рез.фонд</vt:lpstr>
      <vt:lpstr>'1 доходы'!Область_печати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2024-04-12T05:45:08Z</dcterms:modified>
</cp:coreProperties>
</file>