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43" activeTab="0"/>
  </bookViews>
  <sheets>
    <sheet name="1 доходы 2022" sheetId="1" r:id="rId1"/>
    <sheet name="2 расходы 22" sheetId="2" r:id="rId2"/>
    <sheet name="3 по программам" sheetId="3" r:id="rId3"/>
    <sheet name="4 Источники" sheetId="4" r:id="rId4"/>
    <sheet name="5 численность" sheetId="5" r:id="rId5"/>
  </sheets>
  <definedNames>
    <definedName name="_xlnm.Print_Area" localSheetId="0">'1 доходы 2022'!$A$1:$G$57</definedName>
    <definedName name="_xlnm.Print_Area" localSheetId="1">'2 расходы 22'!$A$1:$I$764</definedName>
  </definedNames>
  <calcPr fullCalcOnLoad="1"/>
</workbook>
</file>

<file path=xl/sharedStrings.xml><?xml version="1.0" encoding="utf-8"?>
<sst xmlns="http://schemas.openxmlformats.org/spreadsheetml/2006/main" count="4834" uniqueCount="627">
  <si>
    <t>Наименование</t>
  </si>
  <si>
    <t>1 00 00000 00 0000 000</t>
  </si>
  <si>
    <t>1 01 00000 00 0000 000</t>
  </si>
  <si>
    <t>1 06 00000 00 0000 000</t>
  </si>
  <si>
    <t>1 06 01000 00 0000 110</t>
  </si>
  <si>
    <t>1 06 06000 00 0000 110</t>
  </si>
  <si>
    <t>1 08 00000 00 0000 000</t>
  </si>
  <si>
    <t>1 11 00000 00 0000 000</t>
  </si>
  <si>
    <t>1 14 00000 00 0000 000</t>
  </si>
  <si>
    <t>2 00 00000 00 0000 000</t>
  </si>
  <si>
    <t>2 02 00000 00 0000 000</t>
  </si>
  <si>
    <t>Код бюджетной
 классификации</t>
  </si>
  <si>
    <t>Д О Х О Д Ы</t>
  </si>
  <si>
    <t>Налоги на прибыль,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</si>
  <si>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</si>
  <si>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</si>
  <si>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</si>
  <si>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</si>
  <si>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</si>
  <si>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</si>
  <si>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</si>
  <si>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</si>
  <si>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</si>
  <si>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</si>
  <si>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 xml:space="preserve">Субвенции на осуществление первичного воинского учета на территориях, где отсутствуют военные комиссариаты  </t>
  </si>
  <si>
    <t>Рз</t>
  </si>
  <si>
    <t>ПР</t>
  </si>
  <si>
    <t>ЦСР</t>
  </si>
  <si>
    <t>ВР</t>
  </si>
  <si>
    <t xml:space="preserve">Общегосударственные вопросы 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</si>
  <si>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</si>
  <si>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</si>
  <si>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</si>
  <si>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</si>
  <si>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</si>
  <si>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</si>
  <si>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</si>
  <si>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</si>
  <si>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</si>
  <si>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03</t>
  </si>
  <si>
    <t>05</t>
  </si>
  <si>
    <t>Культура</t>
  </si>
  <si>
    <t>Физическая культура и спорт</t>
  </si>
  <si>
    <t>09</t>
  </si>
  <si>
    <t>08</t>
  </si>
  <si>
    <t>Вед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</si>
  <si>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</si>
  <si>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</si>
  <si>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</si>
  <si>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Резервные фонды местных администраций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</si>
  <si>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</si>
  <si>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</si>
  <si>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</si>
  <si>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</si>
  <si>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</si>
  <si>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</si>
  <si>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Обеспечение деятельности подведомственных учреждений</t>
  </si>
  <si>
    <t>Центры спортивной подготовки (сборные команды)</t>
  </si>
  <si>
    <t>0020000</t>
  </si>
  <si>
    <t>0020300</t>
  </si>
  <si>
    <t>0020400</t>
  </si>
  <si>
    <t>0700000</t>
  </si>
  <si>
    <t>0700500</t>
  </si>
  <si>
    <t>0010000</t>
  </si>
  <si>
    <t>0013600</t>
  </si>
  <si>
    <t>6000100</t>
  </si>
  <si>
    <t>6000200</t>
  </si>
  <si>
    <t>6000300</t>
  </si>
  <si>
    <t>6000400</t>
  </si>
  <si>
    <t>6000500</t>
  </si>
  <si>
    <t>4400000</t>
  </si>
  <si>
    <t>4409900</t>
  </si>
  <si>
    <t>4820000</t>
  </si>
  <si>
    <t>4829900</t>
  </si>
  <si>
    <t>Субвенции бюджетам на государственную регистрацию актов
 гражданского состояния</t>
  </si>
  <si>
    <t>1 08 04020 01 0000 110</t>
  </si>
  <si>
    <t>Озеленение</t>
  </si>
  <si>
    <t>Администрация городского поселения Пионерский</t>
  </si>
  <si>
    <t>Социальная политика</t>
  </si>
  <si>
    <t>10</t>
  </si>
  <si>
    <t>4910000</t>
  </si>
  <si>
    <t>Пенсионное обеспечение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</si>
  <si>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</si>
  <si>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Жилищное хозяйство</t>
  </si>
  <si>
    <t>В том числе за счет субвенций бюджета автономного округа</t>
  </si>
  <si>
    <t>В том числе за счет субвенций из федерального бюджета</t>
  </si>
  <si>
    <t>Целевые программы муниципальных образований</t>
  </si>
  <si>
    <t>7950000</t>
  </si>
  <si>
    <t>Национальная экономика</t>
  </si>
  <si>
    <t>0013802</t>
  </si>
  <si>
    <t>Социальное обеспечение населения</t>
  </si>
  <si>
    <t>НАЦИОНАЛЬНАЯ БЕЗОПАСНОСТЬ И ПРАВООХРАНИТЕЛЬНАЯ ДЕЯТЕЛЬНОСТЬ</t>
  </si>
  <si>
    <t>11</t>
  </si>
  <si>
    <t>07</t>
  </si>
  <si>
    <t>13</t>
  </si>
  <si>
    <t>Физическая культура</t>
  </si>
  <si>
    <t>650</t>
  </si>
  <si>
    <t>Другие общегосударственные вопросы</t>
  </si>
  <si>
    <t>Связь и информатика</t>
  </si>
  <si>
    <t>0920305</t>
  </si>
  <si>
    <t>0939900</t>
  </si>
  <si>
    <t>Выполнение других обязательств государства</t>
  </si>
  <si>
    <t>Учреждения по обеспечению хозяйственного обслуживания</t>
  </si>
  <si>
    <t>Информационные технологии и связь</t>
  </si>
  <si>
    <t>3300200</t>
  </si>
  <si>
    <t>Массовый спорт</t>
  </si>
  <si>
    <t>7953300</t>
  </si>
  <si>
    <t>5227000</t>
  </si>
  <si>
    <t>2 02 01999 10 0000 151</t>
  </si>
  <si>
    <t>2 02 02077 10 0000 151</t>
  </si>
  <si>
    <t>Субсидии бюджетам поселений на бюджетные инвестиции в объекты капитального строительства</t>
  </si>
  <si>
    <t>2 02 02109 10 0000 151</t>
  </si>
  <si>
    <t>Единый сельскохозяйственный налог</t>
  </si>
  <si>
    <t>1 05 03020 01 0000 110</t>
  </si>
  <si>
    <t>Платежи, взимаемые организациями поселений за выполнение определенных функций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</si>
  <si>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</si>
  <si>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Обеспечение проведения выборов и референдумов</t>
  </si>
  <si>
    <t xml:space="preserve">Проведение выборов главы муниципального образования </t>
  </si>
  <si>
    <t>0200003</t>
  </si>
  <si>
    <t>Реализация государственных функций, связанных с общегосударственным управлением</t>
  </si>
  <si>
    <t>111</t>
  </si>
  <si>
    <t>242</t>
  </si>
  <si>
    <t>244</t>
  </si>
  <si>
    <t>852</t>
  </si>
  <si>
    <t>Фонд оплаты труда и страховые взносы</t>
  </si>
  <si>
    <t>Иные выплаты персоналу, за исключением фонда оплаты труда</t>
  </si>
  <si>
    <t>870</t>
  </si>
  <si>
    <t>Прочая закупка товаров, работ и услуг для государственных (муниципальных) служб</t>
  </si>
  <si>
    <t>Резервные средства</t>
  </si>
  <si>
    <t>611</t>
  </si>
  <si>
    <t>312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</si>
  <si>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</si>
  <si>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630</t>
  </si>
  <si>
    <t>4400100</t>
  </si>
  <si>
    <t>121</t>
  </si>
  <si>
    <t>122</t>
  </si>
  <si>
    <t>1 01 02010 01 0000 110</t>
  </si>
  <si>
    <t>1 15 02051 10 0000 140</t>
  </si>
  <si>
    <t>5223500</t>
  </si>
  <si>
    <t>Органы юстиции</t>
  </si>
  <si>
    <t>Субсидии бюджетным учреждениям на иные цели</t>
  </si>
  <si>
    <t>612</t>
  </si>
  <si>
    <t>2 02 02089 10 0002 151</t>
  </si>
  <si>
    <t>12</t>
  </si>
  <si>
    <t>810</t>
  </si>
  <si>
    <t>14</t>
  </si>
  <si>
    <t>00</t>
  </si>
  <si>
    <t>0980202</t>
  </si>
  <si>
    <t>0980210</t>
  </si>
  <si>
    <t>441</t>
  </si>
  <si>
    <t>5210300</t>
  </si>
  <si>
    <t>540</t>
  </si>
  <si>
    <t>Иные межбюджетные трансферты</t>
  </si>
  <si>
    <t>Другие вопросы в области национальной экономики</t>
  </si>
  <si>
    <t>7952800</t>
  </si>
  <si>
    <t>Целевая программа "Укрепление пожарной безопасности в г.п. Пионерский на 2012-2015гг</t>
  </si>
  <si>
    <t>5058600</t>
  </si>
  <si>
    <t>321</t>
  </si>
  <si>
    <t>2 02 02088 10 0002 151</t>
  </si>
  <si>
    <t>1 16 23051 10 0000 140</t>
  </si>
  <si>
    <t>7953303</t>
  </si>
  <si>
    <t>7950200</t>
  </si>
  <si>
    <t xml:space="preserve"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 
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</si>
  <si>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</si>
  <si>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</si>
  <si>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</si>
  <si>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</si>
  <si>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</si>
  <si>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/>
  </si>
  <si>
    <t>Иные закупки товаров, работ и услуг для государственных (муниципальных) нужд</t>
  </si>
  <si>
    <t>200</t>
  </si>
  <si>
    <t>Иные бюджетные ассигнования</t>
  </si>
  <si>
    <t>Уплата налогов, сборов и иных платежей</t>
  </si>
  <si>
    <t>Общеэкономические вопросы</t>
  </si>
  <si>
    <t>Региональные целевые программы</t>
  </si>
  <si>
    <t>110</t>
  </si>
  <si>
    <t>Расходы на выплаты персоналу казенных учреждений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</si>
  <si>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</si>
  <si>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Отдельные мероприятия в области информационно-коммуникационных технологий и связи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</si>
  <si>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</si>
  <si>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Бюджетные инвестиции</t>
  </si>
  <si>
    <t>Обеспечение мероприятий по переселению граждан из аварийного жилищного фонда за счет средств бюджетов</t>
  </si>
  <si>
    <t>5220000</t>
  </si>
  <si>
    <t>Муниципальные программы</t>
  </si>
  <si>
    <t xml:space="preserve">Учреждения культуры и мероприятия в сфере 
культуры и кинематографии
</t>
  </si>
  <si>
    <t>300</t>
  </si>
  <si>
    <t>Социальное обеспечение и иные выплаты населению</t>
  </si>
  <si>
    <t>320</t>
  </si>
  <si>
    <t xml:space="preserve">Социальные выплаты гражданам, кроме публичных
нормативных социальных выплат
</t>
  </si>
  <si>
    <t xml:space="preserve">Пособия и компенсации гражданам и иные социальные
выплаты, кроме публичных нормативных обязательств
</t>
  </si>
  <si>
    <t>Социальная помощь</t>
  </si>
  <si>
    <t>Подпрограмма "Обеспечение комплексной безопасности и комфортных условий в муниципальных учреждениях физической культуры и спорта Советского района"</t>
  </si>
  <si>
    <t>Целевые муниципальные программы</t>
  </si>
  <si>
    <t>Субсидии бюджетам поселений на проведение капитального ремонта многоквартирных домов</t>
  </si>
  <si>
    <t>Дорожное хозяйство (дорожные фонды)</t>
  </si>
  <si>
    <t>Прочая закупка товаров, работ и услуг для государственных (муниципальных) нужд</t>
  </si>
  <si>
    <t>600</t>
  </si>
  <si>
    <t>Условно утвержденные расходы</t>
  </si>
  <si>
    <t>Программа "Энергосбережение и повышение энергетической эффективности городского поселения Пионерский на 2011-2015 годы"</t>
  </si>
  <si>
    <t>Коммунальное хозяйство</t>
  </si>
  <si>
    <t>2180100</t>
  </si>
  <si>
    <t>Прочие межбюджетные трансферты общего характера</t>
  </si>
  <si>
    <t>Программа "Наш дом" на 2011-2015 годы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</si>
  <si>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</si>
  <si>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</si>
  <si>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</t>
  </si>
  <si>
    <t>Прочие выплаты по обязательствам государства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</si>
  <si>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</si>
  <si>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прочих налогов, сборов и иных платежей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</si>
  <si>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</si>
  <si>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</si>
  <si>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240</t>
  </si>
  <si>
    <t>0013800</t>
  </si>
  <si>
    <t>Государственная регистрация актов гражданского состояния</t>
  </si>
  <si>
    <t>Государственная регистрация актов гражданского состояния из бюджета автономного округа</t>
  </si>
  <si>
    <t>310</t>
  </si>
  <si>
    <t>610</t>
  </si>
  <si>
    <t>Субсидии бюджетным учреждениям</t>
  </si>
  <si>
    <t>500</t>
  </si>
  <si>
    <t xml:space="preserve">Межбюджетные трансферты  </t>
  </si>
  <si>
    <t>Межбюджетные трансферты</t>
  </si>
  <si>
    <t>Программа «Повышение эффективности бюджетных расходов 
городского поселения Пионерский на период до 2014 года»</t>
  </si>
  <si>
    <t>Мероприятия в сфере культуры и кинематографии</t>
  </si>
  <si>
    <t>7953700</t>
  </si>
  <si>
    <t>7953000</t>
  </si>
  <si>
    <t>7951400</t>
  </si>
  <si>
    <t>Целевая программа "Улучшение условий и охраны труда в Администрации городского поселения Пионерский и муниципальном бюджетном учреждении Культурно-спортивный комплекс "Импульс" г.п. Пионерский на 2013-2015 годы</t>
  </si>
  <si>
    <t>Транспорт</t>
  </si>
  <si>
    <t>Программа "Формирование, управление и распоряжение муниципальной собственностью городского поселения Пионерский на 2013-2015г.г."</t>
  </si>
  <si>
    <t>Программа "Временная занятость несовершеннолетних граждан на территории городского поселения Пионерский на 2013г."</t>
  </si>
  <si>
    <t>7952400</t>
  </si>
  <si>
    <t>Другие вопросы в области национальной безопасности и правоохранительной деятельности</t>
  </si>
  <si>
    <t xml:space="preserve">Региональные целевые программы </t>
  </si>
  <si>
    <t>5222500</t>
  </si>
  <si>
    <t>5222501</t>
  </si>
  <si>
    <t>Защита населения и территории от чрезвычайных ситуаций природного и техногенного характера, гражданская оборона</t>
  </si>
  <si>
    <t>Прочие дотации бюджетам поселений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</si>
  <si>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</si>
  <si>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на обеспечение мероприятий по переселению граждан из аварийного жилищного фонда за счет средств бюджетов</t>
  </si>
  <si>
    <t>Субсидии некоммерческим организациям (за исключением государственных (муниципальных) учреждений) Реализация программы "Наш Дом" на 2011-2013гг</t>
  </si>
  <si>
    <t>Пенсия за выслугу лет, дополнительное пенсионное обеспечение</t>
  </si>
  <si>
    <t>Программа "Профилактика правонарушений в Ханты-Мансийском автономном округе-Югре на 2011-2015 годы"</t>
  </si>
  <si>
    <t>Подпрограмма "Профилактика правонарушений</t>
  </si>
  <si>
    <t>2 02 02088 10 0001 151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</si>
  <si>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</si>
  <si>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</si>
  <si>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0980201</t>
  </si>
  <si>
    <t>0980101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</si>
  <si>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модернизация систем коммунальной инфраструктуры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</si>
  <si>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</si>
  <si>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Субсидии юридическим лицам
(кроме государственных учреждений) и физическим лицам -
производителям товаров, работ, услуг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</si>
  <si>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</si>
  <si>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Бюджетные инвестиции на приобретение объектов
недвижимого имущества</t>
  </si>
  <si>
    <t>Бюджетные инвестиции на приобретение объектов
недвижимого имущества казенным учреждениям</t>
  </si>
  <si>
    <t>Обеспечение мероприятий по капитальному ремонту многоквартирных домов за счет средств бюджетов</t>
  </si>
  <si>
    <t>Обеспечение дополнительных расходов по переселению граждан из аварийного жилищного фонда за счет средств бюджетов</t>
  </si>
  <si>
    <t>7950103</t>
  </si>
  <si>
    <t xml:space="preserve">Организация отдыха и оздоровление детей </t>
  </si>
  <si>
    <t>Программа "Дети Советского района" на 2011-2014 годы"</t>
  </si>
  <si>
    <t>2 02 02041 10 0000 151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</si>
  <si>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</si>
  <si>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</si>
  <si>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2200204</t>
  </si>
  <si>
    <t>Расходы на обеспечение функций органов местного самоуправления</t>
  </si>
  <si>
    <t>1700000</t>
  </si>
  <si>
    <t>0602114</t>
  </si>
  <si>
    <t>Муниципальная программа "Энергосбережение и повышение энергетической эффективности администрации городского поселения Пионерский на 2014 - 2018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</si>
  <si>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</si>
  <si>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</si>
  <si>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</si>
  <si>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</si>
  <si>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</si>
  <si>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</si>
  <si>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</si>
  <si>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</si>
  <si>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Капитальные вложения в объекты недвижимого имущества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</si>
  <si>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</t>
  </si>
  <si>
    <t>Публичные нормативные социальные выплаты гражданам</t>
  </si>
  <si>
    <t>Иные пенсии, социальные доплаты к пенсиям</t>
  </si>
  <si>
    <t>Обеспечение пожарной безопасности</t>
  </si>
  <si>
    <t>4000000</t>
  </si>
  <si>
    <t>800</t>
  </si>
  <si>
    <t>1720000</t>
  </si>
  <si>
    <t>1725690</t>
  </si>
  <si>
    <t>2402175</t>
  </si>
  <si>
    <t>313</t>
  </si>
  <si>
    <t>Пособия, компенсации, меры социальной поддержки по публичным нормативным обязательствам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</si>
  <si>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</si>
  <si>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</si>
  <si>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4075604</t>
  </si>
  <si>
    <t>1209601</t>
  </si>
  <si>
    <t>Муниципальная программа "Совершенствование и развитие улично-дорожной сети на территории городского поселения Пионерский на 2015-2017 годы"</t>
  </si>
  <si>
    <t>Реализация мероприятий муниципальной программы "Совершенствование и развитие улично-дорожной сети на территории городского поселения Пионерский на 2015-2017 годы"</t>
  </si>
  <si>
    <t>2005516</t>
  </si>
  <si>
    <t>Муниципальная программа "Повышение эффективности управления муниципальными финансами городского поселения Пионерский на 2015-2017 годы"</t>
  </si>
  <si>
    <t>Муниципальная программа "Развитие молодежной и семейной политики в городском поселении Пионерский на 2015-2017 годы"</t>
  </si>
  <si>
    <t>Закупка товаров, работ услуг в сфере информационно-коммуникационных услуг</t>
  </si>
  <si>
    <t>Реализация мероприятий муниципальной программы "Развитие гражданского общества в городском поселении Пионерский на 2015-2017 годы"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</si>
  <si>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</si>
  <si>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Обеспечение мероприятий по проведению капитального ремонта многоквартирных домов за счет средств бюджета автономного округа и бюджетов муниципального образования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</si>
  <si>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</si>
  <si>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1 06 01030 13 0000 110</t>
  </si>
  <si>
    <t xml:space="preserve">1 06 06043 13 0000 110   </t>
  </si>
  <si>
    <t>1 06 06033 13 0000 110</t>
  </si>
  <si>
    <t>1 11 05013 13 0000 120</t>
  </si>
  <si>
    <t>111 09045 13 0000 120</t>
  </si>
  <si>
    <t>1 14 06013 13 0000 430</t>
  </si>
  <si>
    <t>2 02 02999 13 0000 151</t>
  </si>
  <si>
    <t>2 02 03024 13 0000 151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</si>
  <si>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</si>
  <si>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</si>
  <si>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</si>
  <si>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</si>
  <si>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</si>
  <si>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</si>
  <si>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Прочие субсидии бюджетам городских поселений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</si>
  <si>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</si>
  <si>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</si>
  <si>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городских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</si>
  <si>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соглашениями,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городского поселения Пионерский на 2015-2017 годы" муниципальной программы "Повышение эффективности управления муниципальными финансами городского поселения Пионерский на 2015-2017 годы"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</si>
  <si>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поселения Пионерский на 2015-2017 годы" муниципальной программы "Повышение эффективности управления муниципальными финансами городского поселения Пионерский на 2015-2017 годы"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</si>
  <si>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социально-ориентированным тарифам и сжиженного газа по социально-ориентированным ценам, муниципальной программы "Комплексное развитие систем коммунальной инфраструктуры Советского района до 2020 года"</t>
  </si>
  <si>
    <t>Межбюджетные трансферты общего характера бюджетам бюджетной системы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</si>
  <si>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</si>
  <si>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</si>
  <si>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2682150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</si>
  <si>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</si>
  <si>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</si>
  <si>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Уплата налога на имущество организаций и земельного налога</t>
  </si>
  <si>
    <t>0500000000</t>
  </si>
  <si>
    <t>0500100000</t>
  </si>
  <si>
    <t>05001S2440</t>
  </si>
  <si>
    <t>0500182440</t>
  </si>
  <si>
    <t>0600000000</t>
  </si>
  <si>
    <t>0600100000</t>
  </si>
  <si>
    <t>0700199990</t>
  </si>
  <si>
    <t>0800100000</t>
  </si>
  <si>
    <t>0800000000</t>
  </si>
  <si>
    <t>0800199990</t>
  </si>
  <si>
    <t>1200000000</t>
  </si>
  <si>
    <t>1200100000</t>
  </si>
  <si>
    <t>1200199990</t>
  </si>
  <si>
    <t>0500100590</t>
  </si>
  <si>
    <t>0600100590</t>
  </si>
  <si>
    <t>1500199990</t>
  </si>
  <si>
    <t>Реализация мероприятий муниципальной программы "Защита населения и территорий от чрезвычайных ситуаций, обеспечение пожарной безопасности в городском поселении Пионерский на 2015-2018 годы"</t>
  </si>
  <si>
    <t>1700000000</t>
  </si>
  <si>
    <t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муниципальной программы "Совершенствование и развитие улично-дорожной сети на территории городского поселения Пионерский на 2015-2018 годы"</t>
  </si>
  <si>
    <t>2000199990</t>
  </si>
  <si>
    <t>2200000000</t>
  </si>
  <si>
    <t>2200100000</t>
  </si>
  <si>
    <t>2200102030</t>
  </si>
  <si>
    <t>2200102040</t>
  </si>
  <si>
    <t>2200102400</t>
  </si>
  <si>
    <t>2200199990</t>
  </si>
  <si>
    <t>2200151180</t>
  </si>
  <si>
    <t>22001D9300</t>
  </si>
  <si>
    <t>2300000000</t>
  </si>
  <si>
    <t>2300100000</t>
  </si>
  <si>
    <t>23001S2300</t>
  </si>
  <si>
    <t>2300182300</t>
  </si>
  <si>
    <t>2300199990</t>
  </si>
  <si>
    <t>2400000000</t>
  </si>
  <si>
    <t>2400100000</t>
  </si>
  <si>
    <t>2400199990</t>
  </si>
  <si>
    <t>2600100000</t>
  </si>
  <si>
    <t>Реализация муниципальной программы "Благоустройство территории городского поселения Пионерский на 2015-2018 годы</t>
  </si>
  <si>
    <t>2600000000</t>
  </si>
  <si>
    <t>2600199990</t>
  </si>
  <si>
    <t>2700000000</t>
  </si>
  <si>
    <t>2700100000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</si>
  <si>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бюджета Ханты-Мансийского автономного округа – Югры и бюджетов муниципальных образований Ханты-Мансийского автономного округа – Югры</t>
  </si>
  <si>
    <t>Муниципальная программа "Переселение граждан из аварийного жилищного фонда городского поселения Пионерский на  2015-2016 год"</t>
  </si>
  <si>
    <t>27001S9602</t>
  </si>
  <si>
    <t>Основное мероприятие "Обеспечение функций органов местного самоуправления"</t>
  </si>
  <si>
    <t>Основное мероприятие "Улучшение условий и охраны труда"</t>
  </si>
  <si>
    <t>Основное мероприятие "Управление муниципальным имуществом"</t>
  </si>
  <si>
    <t>850</t>
  </si>
  <si>
    <t>Основное мероприятие "Развитие гражданского общества"</t>
  </si>
  <si>
    <t>Основное мероприятие "Совершенствование и развитие улично-дорожной сети"</t>
  </si>
  <si>
    <t>Основное мероприятие "Энергосбережение и повышение энергетической эффективности"</t>
  </si>
  <si>
    <t>Основное мероприятие "Переселение граждан из аварийного жилищного фонда"</t>
  </si>
  <si>
    <t>Основное мероприятие "Благоустройство территории"</t>
  </si>
  <si>
    <t>Основное мероприятие  "Развитие культуры"</t>
  </si>
  <si>
    <t>Основное мероприятие "Развитие физической культуры и массового спорта"</t>
  </si>
  <si>
    <t>0600185160</t>
  </si>
  <si>
    <t>12001S5060</t>
  </si>
  <si>
    <t>1200185060</t>
  </si>
  <si>
    <t>1720199990</t>
  </si>
  <si>
    <t>2700109502</t>
  </si>
  <si>
    <t>Не программные расходы</t>
  </si>
  <si>
    <t>2700199990</t>
  </si>
  <si>
    <t>0500185160</t>
  </si>
  <si>
    <t>2700109602</t>
  </si>
  <si>
    <t>Уплата иных платежей</t>
  </si>
  <si>
    <t>Обеспечение мероприятий по переселению граждан из аварийного жилищного фонда за счет средств, автономного округа</t>
  </si>
  <si>
    <t>1 03 02000 01 0000 110</t>
  </si>
  <si>
    <t>Акцизы по подакцизным товарам (продукции), производимым на территории Российской Федерации</t>
  </si>
  <si>
    <t>Реализация мероприятий муниципальной программы "Модернизация и реформирование жилищно-коммунального комплекса городского поселения Пионерский на 2015-2019 годы"</t>
  </si>
  <si>
    <t>Всего</t>
  </si>
  <si>
    <t>(рублей)</t>
  </si>
  <si>
    <t>ВСЕГО</t>
  </si>
  <si>
    <t>2200171600</t>
  </si>
  <si>
    <t>2600185060</t>
  </si>
  <si>
    <t>Специальные расходы</t>
  </si>
  <si>
    <t>22001F1180</t>
  </si>
  <si>
    <t>113 02995 13 0000 130</t>
  </si>
  <si>
    <t>Прочие доходы от компенсации затрат бюджетов городских поселений</t>
  </si>
  <si>
    <t>Исполнение судебных актов</t>
  </si>
  <si>
    <t>830</t>
  </si>
  <si>
    <t>Субсидии некоммерческим организациям</t>
  </si>
  <si>
    <t>Муниципальная программа "Управление муниципальным имуществом городского поселения Пионерский на 2015-2019 годы" за счет средств округа</t>
  </si>
  <si>
    <t>Муниципальная программа "Улучшение условий и охраны труда в Администрации городского поселения Пионерский на 2017-2020 годы"</t>
  </si>
  <si>
    <t>Муниципальная программа "Управление муниципальным имуществом городского поселения Пионерский на 2017-2020 годы"</t>
  </si>
  <si>
    <t>Муниципальная программа "Повышение эффективности управления муниципальными финансами городского поселения Пионерский на 2017-2020 годы"</t>
  </si>
  <si>
    <t>Муниципальная программа "Совершенствование и развитие улично-дорожной сети на территории городского поселения Пионерский на 2017-2020 годы"</t>
  </si>
  <si>
    <t>Реализация мероприятий муниципальной программы "Совершенствование и развитие улично-дорожной сети на территории городского поселения Пионерский на 2017-2020 годы"</t>
  </si>
  <si>
    <t>Муниципальная программа "Улучшение кадровой обеспеченности Администрации городского поселения Пионерский на 2017-2020 годы"</t>
  </si>
  <si>
    <t>Муниципальная программа "Развитие гражданского общества в городском поселении Пионерский на 2017-2020 годы"</t>
  </si>
  <si>
    <t>Реализация мероприятий муниципальной программы "Защита населения и территорий от чрезвычайных ситуаций, обеспечение пожарной безопасности в городском поселении Пионерский на 2017-2020 годы"</t>
  </si>
  <si>
    <t>Основное мероприятие "Формирование комфортной городской среды"</t>
  </si>
  <si>
    <t>Муниципальная программа "Формирование комфортной городской среды в городском поселении Пионерский на 2018-2022  годы"</t>
  </si>
  <si>
    <t>2500000000</t>
  </si>
  <si>
    <t>2500100000</t>
  </si>
  <si>
    <t>2500199990</t>
  </si>
  <si>
    <t>26001R5550</t>
  </si>
  <si>
    <t>0500182580</t>
  </si>
  <si>
    <t>05001S2580</t>
  </si>
  <si>
    <t>Прочие безвозмездные поступления в бюджеты городских поселений</t>
  </si>
  <si>
    <t>26001L5550</t>
  </si>
  <si>
    <t>Реализация муниципальной программы "Формирование комфортной городской среды в городском поселении Пионерский на 2018-2022  годы" за счет средств окружного и федерального бюджета</t>
  </si>
  <si>
    <t>Субвенции бюджетам городских поселений на выполнение передаваемых полномочий субъектов Российской Федерации</t>
  </si>
  <si>
    <t>06</t>
  </si>
  <si>
    <t>ОХРАНА ОКРУЖАЮЩЕЙ СРЕДЫ</t>
  </si>
  <si>
    <t>Другие вопросы в области охраны окружающей среды</t>
  </si>
  <si>
    <t>0600185150</t>
  </si>
  <si>
    <t>Реализация мероприятий</t>
  </si>
  <si>
    <t xml:space="preserve">Реализация мероприятий </t>
  </si>
  <si>
    <t>1720100000</t>
  </si>
  <si>
    <t>1720000000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</si>
  <si>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</si>
  <si>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</si>
  <si>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Создание условий для деятельности народных дружин за счет средств автономного округа</t>
  </si>
  <si>
    <t>Создание условий для деятельности народных дружин за счет средств местного бюджета</t>
  </si>
  <si>
    <t>Реализация мер по трудоустройству граждан за счет средств автономного округа</t>
  </si>
  <si>
    <t>Реализация мероприятия</t>
  </si>
  <si>
    <t>Основное направление "Формирование комфортной городской среды"</t>
  </si>
  <si>
    <t>Расходы на обеспечение деятельности (оказание услуг) муниципальных учреждений</t>
  </si>
  <si>
    <t>Пенсии за выслугу лет</t>
  </si>
  <si>
    <t>1200100590</t>
  </si>
  <si>
    <t>2600100590</t>
  </si>
  <si>
    <t>2600300000</t>
  </si>
  <si>
    <t>26003L5550</t>
  </si>
  <si>
    <t>2600400000</t>
  </si>
  <si>
    <t>26004L5550</t>
  </si>
  <si>
    <t>Осуществление первичного воинского учета на территориях, за счет средств местного бюджета</t>
  </si>
  <si>
    <t>Строительство (реконструкция), капитальный ремонт и ремонт автомобильных дорог общего пользования местного значения за счет средств окружного бюджета</t>
  </si>
  <si>
    <t>2 02 15000 00 0000 150</t>
  </si>
  <si>
    <t>2 02 15001 00 0000 150</t>
  </si>
  <si>
    <t>2 02 15001 13 0000 150</t>
  </si>
  <si>
    <t>2 02 30000 00 0000 150</t>
  </si>
  <si>
    <t>2 02 30024 13 0000 150</t>
  </si>
  <si>
    <t>2 02 35930 00 0000 150</t>
  </si>
  <si>
    <t>2 02 35930 13 0000 150</t>
  </si>
  <si>
    <t>2 02 35118 13 0000 150</t>
  </si>
  <si>
    <t>2 02 49999 13 0000 150</t>
  </si>
  <si>
    <t>2300100590</t>
  </si>
  <si>
    <t>Муниципальная программа "Обеспечение деятельности органов местного самоуправления городского поселения Пионерский"</t>
  </si>
  <si>
    <t>Муниципальная программа "Управление муниципальным имуществом Администрации городского поселения Пионерский"</t>
  </si>
  <si>
    <t>Муниципальная программа "Развитие транспортной системы в городском поселении Пионерский"</t>
  </si>
  <si>
    <t>Основное мероприятие "Развитие транспортной системы"</t>
  </si>
  <si>
    <t>Муниципальная программа "Развитие экономического потенциала городского поселения Пионерский"</t>
  </si>
  <si>
    <t>Основное мероприятие "Развитие экономического потенциала"</t>
  </si>
  <si>
    <t>Муниципальная программа "Развитие физической культуры и массового спорта на территории городского поселения Пионерский"</t>
  </si>
  <si>
    <t>Муниципальная программа "Безопасность жизнедеятельности"</t>
  </si>
  <si>
    <t>Основное мероприятие "Безопасность жизнедеятельности"</t>
  </si>
  <si>
    <t>Частичное обеспечение повышении оплаты труда работников муниципальных учреждений культуры в целях реализации Указа Президента российской Федерации от  07.05.2012 года №597 "О мероприятиях по реализации государственной социальной политики"</t>
  </si>
  <si>
    <t>Частичное обеспечение повышении оплаты труда работников муниципальных учреждений культуры в целях реализации Указа Президента российской Федерации от  07.05.2012 года №597 "О мероприятиях по реализации государственной социальной политики" за счет средств местного бюджета</t>
  </si>
  <si>
    <t>Основное мероприятие "Создание условий для эффективного  и ответственного управления муниципальными финансами, повышения устойчивости местного бюджета"</t>
  </si>
  <si>
    <t xml:space="preserve">Подпрограмма "Создание условий для эффективного  и ответственного управления муниципальными финансами, повышения устойчивости местного бюджета городского поселения Пионерский на 2017-2020 годы" </t>
  </si>
  <si>
    <t>Непрограммные направления деятельности</t>
  </si>
  <si>
    <t>4000000000</t>
  </si>
  <si>
    <t xml:space="preserve">Непрограммное направление деятельности "Исполнение отдельных расходных обязательств" </t>
  </si>
  <si>
    <t>4000100000</t>
  </si>
  <si>
    <t>Прочие мероприятия</t>
  </si>
  <si>
    <t>Муниципальная программа "Формирование комфортной городской среды на территории городского поселения Пионерский"</t>
  </si>
  <si>
    <t>2300109990</t>
  </si>
  <si>
    <t>260F200000</t>
  </si>
  <si>
    <t>260F255550</t>
  </si>
  <si>
    <t>Реализация наказов избирателей депутатам Думы Ханты-Мансийского автономного округа</t>
  </si>
  <si>
    <t>Поддержка государственных программ субъектов РФ и муниципальных программ формирования современной городской среды за счет средств  местного бюджета</t>
  </si>
  <si>
    <t>Осуществление отдельных государственных полномочий ХМАО-Югры в сфере обращения с твердыми бытовыми отходами</t>
  </si>
  <si>
    <t>Условно-утвержденные расходы</t>
  </si>
  <si>
    <t>Реализация мероприятий по содействию трудоустройства граждан</t>
  </si>
  <si>
    <t>4000199990</t>
  </si>
  <si>
    <t>0500120650</t>
  </si>
  <si>
    <t>Частичное обеспечение расходов, связанных с повышением оплаты труда работников муниципальных учреждений, в целях выполнения федеральных поручений</t>
  </si>
  <si>
    <t>4000185060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</si>
  <si>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</si>
  <si>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</si>
  <si>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2 03 05099 13 0000 150</t>
  </si>
  <si>
    <t>2600185150</t>
  </si>
  <si>
    <t>Иные межбюджетные трансферты за счет средств резервного фонда Правительства Ханты-Мансийского автономного округа</t>
  </si>
  <si>
    <t>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</si>
  <si>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</si>
  <si>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</si>
  <si>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2 07 05020 13 0000 150</t>
  </si>
  <si>
    <t>1 06 04011 02 0000 110</t>
  </si>
  <si>
    <t xml:space="preserve">1 06 04012 02 0000 110   </t>
  </si>
  <si>
    <t>1 06 04000 00 0000 110</t>
  </si>
  <si>
    <t>Транспортный налог с организаций</t>
  </si>
  <si>
    <t>Транспортный налог с физических лиц</t>
  </si>
  <si>
    <t>Транспортный налог</t>
  </si>
  <si>
    <t>2200159300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</si>
  <si>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</si>
  <si>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Муниципальная программа "Развитие культуры городского поселения Пионерский"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</si>
  <si>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</si>
  <si>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Сельское хозяйство и рыболовство</t>
  </si>
  <si>
    <t>4000184290</t>
  </si>
  <si>
    <t>4000184200</t>
  </si>
  <si>
    <t>Организация мероприятий при осуществлении деятельности по обращению с животными без владельцев</t>
  </si>
  <si>
    <t>230W258530</t>
  </si>
  <si>
    <t>230W000000</t>
  </si>
  <si>
    <t>Основное мероприятие "Реализация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Федерации"</t>
  </si>
  <si>
    <t>Здравоохранение</t>
  </si>
  <si>
    <t>Санитарно-эпидемиологическое благополучие</t>
  </si>
  <si>
    <t>Муниципальная программа "Развитие гражданского общества"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</si>
  <si>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</si>
  <si>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1 16 02010 02 0000 140</t>
  </si>
  <si>
    <t>Инициативные платежи, зачисляемые в бюджеты городских поселений</t>
  </si>
  <si>
    <t>1 17 15030 13 0000 150</t>
  </si>
  <si>
    <t>2500182759</t>
  </si>
  <si>
    <t>Благоустройство общественной территории - привокзальная площадь</t>
  </si>
  <si>
    <t>25001S2759</t>
  </si>
  <si>
    <t xml:space="preserve">                                                                                                                                                     (тыс.рублей)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</si>
  <si>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</t>
  </si>
  <si>
    <t>Наименование видов источников финансирования дефицита бюджета</t>
  </si>
  <si>
    <t>Исполнено</t>
  </si>
  <si>
    <t xml:space="preserve"> 000 01 05 00 00 00 0000 000</t>
  </si>
  <si>
    <t>Изменение остатков средств на счетах по учёту средств бюджета</t>
  </si>
  <si>
    <t>000 01 05 02 01 13 0000 510</t>
  </si>
  <si>
    <t>Увеличение прочих остатков денежных средств бюджетов поселений</t>
  </si>
  <si>
    <t>000 01 05 02 01 13 0000 610</t>
  </si>
  <si>
    <t>Уменьшение прочих остатков денежных средств бюджетов поселений</t>
  </si>
  <si>
    <t xml:space="preserve">Информация о численности муниципальных служащих органов местного самоуправления, работников муниципальных учреждений городского поселения Пионерский с указанием фактических затрат  на их денежное содержание </t>
  </si>
  <si>
    <t>Наименование показателя</t>
  </si>
  <si>
    <t>Фактическая численность (чел.)</t>
  </si>
  <si>
    <t xml:space="preserve">Муниципальные служащие </t>
  </si>
  <si>
    <t>Работники муниципальных учреждений</t>
  </si>
  <si>
    <t>Денежное содержание (тыс. руб.)</t>
  </si>
  <si>
    <t xml:space="preserve">Расходы на обеспечение деятельности (оказание услуг) муниципальных учреждений 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</si>
  <si>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 07.05.2012 года №597 "О мероприятиях по реализации государственной социальной политики" за счет средств местного бюджета</t>
  </si>
  <si>
    <t>0605608</t>
  </si>
  <si>
    <t>Муниципальная программа "Развитие молодежной и семейной политики в городском поселении Пионерский на 2017-2020 годы"</t>
  </si>
  <si>
    <t>0700000000</t>
  </si>
  <si>
    <t>Основное мероприятие "Развитие молодежной и семейной политики"</t>
  </si>
  <si>
    <t>0700100000</t>
  </si>
  <si>
    <t>Реализация мероприятий муниципальной программы "Развитие молодежной и семейной политики в городском поселении Пионерский на 2015-2017 годы"</t>
  </si>
  <si>
    <t>Реализация мероприятий муниципальной программы "Развитие культуры в городском поселении Пионерский на 2015-2017 годы"</t>
  </si>
  <si>
    <t>Реализация мероприятий муниципальной программы "Улучшение условий и охраны труда в Администрации городского поселения Пионерский на 2017-2020 годы"</t>
  </si>
  <si>
    <t>0802116</t>
  </si>
  <si>
    <t>811</t>
  </si>
  <si>
    <t>851</t>
  </si>
  <si>
    <t>Основное направление  "Энергосбережение и повышение энергетической эффективности"</t>
  </si>
  <si>
    <t>Муниципальная программа "Защита населения и территорий от чрезвычайных ситуаций, обеспечение пожарной безопасности в городском поселении Пионерский на 2017-2020 годы"</t>
  </si>
  <si>
    <t>1500000000</t>
  </si>
  <si>
    <t>Основное мероприятие "Защита населения и территорий от чрезвычайных ситуаций, обеспечение пожарной безопасности"</t>
  </si>
  <si>
    <t>1500100000</t>
  </si>
  <si>
    <t>1500100590</t>
  </si>
  <si>
    <t>Муниципальная программа "Управление муниципальными финансами администрации городского поселения Пионерский"</t>
  </si>
  <si>
    <t>Основное мероприятие "Управление муниципальными финансами"</t>
  </si>
  <si>
    <t>1700100000</t>
  </si>
  <si>
    <t>1700199990</t>
  </si>
  <si>
    <t>Основное мероприятие "Создание условий для эффективного и ответственного управления муниципальными финансами, повышения устойчивости местного бюджета</t>
  </si>
  <si>
    <t>Строительство (реконструкция), капитальный ремонт и ремонт автомобильных дорог общего пользования местного значения за счет средств окружного бюджета  муниципальной программы "Совершенствование и развитие улично-дорожной сети на территории городского поселения Пионерский на 2015-2018 годы"</t>
  </si>
  <si>
    <t>Реализация мероприятий муниципальной программы "Совершенствование и развитие улично-дорожной сети на территории городского поселения Пионерский на 2015-2018 годы"</t>
  </si>
  <si>
    <t>Субсидии некоммерческим организациям (за исключением государственных (муниципальных) учреждений)</t>
  </si>
  <si>
    <t>Субсидии на реализацию муниципальной программы "Совершенствование и развитие улично-дорожной сети на территории городского поселения Пионерский на 2015-2017 годы"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</si>
  <si>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</si>
  <si>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</si>
  <si>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18001S2390</t>
  </si>
  <si>
    <t>Муниципальная программа "Развитие жилищного и коммунального хозяйства городского поселения Пионерский на 2018-2020 годы"</t>
  </si>
  <si>
    <t>2000000000</t>
  </si>
  <si>
    <t>Основное направление муниципальной программы "Развитие жилищного и коммунального хозяйства городского поселения Пионерский на 2018-2020 годы"</t>
  </si>
  <si>
    <t>2000100000</t>
  </si>
  <si>
    <t>Реализация мероприятий муниципальной программы "Развитие жилищного и коммунального хозяйства городского поселения Пионерский на 2018-2020 годы"</t>
  </si>
  <si>
    <t>Муниципальная программа "Информатизация и повышение информационной открытости администрации городского поселения Пионерский"</t>
  </si>
  <si>
    <t>Основное мероприятие муниципальной программы "Информатизация и повышение информационной открытости "</t>
  </si>
  <si>
    <t>Ежемесячная выплата почетным гражданам Советского района</t>
  </si>
  <si>
    <t>2203261</t>
  </si>
  <si>
    <t>Реализация мероприятий муниципальной программы "Улучшение кадровой обеспеченности Администрации городского поселения Пионерский на 2015-2018 годы"</t>
  </si>
  <si>
    <t>2200172600</t>
  </si>
  <si>
    <t>Осуществление первичного воинского учета на территориях, где отсутствуют военные комиссариаты, за счет средств местного бюджета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</si>
  <si>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</si>
  <si>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22001F9300</t>
  </si>
  <si>
    <t>Основное направление "Развитие гражданского общества"</t>
  </si>
  <si>
    <t>2400172600</t>
  </si>
  <si>
    <t>2600184290</t>
  </si>
  <si>
    <t>Реализация мероприятий в рамках муниципальной программы "Переселение граждан из аварийного жилищного фонда городского поселения Пионерский на 2015 год"</t>
  </si>
  <si>
    <t>2702176</t>
  </si>
  <si>
    <t>400</t>
  </si>
  <si>
    <t>410</t>
  </si>
  <si>
    <t>Обеспечение мероприятий по переселению граждан из аварийного жилищного фонда за счет средств, поступивших из бюджета автономного округа</t>
  </si>
  <si>
    <t>Основное направление муниципальной программы "Переселение граждан из аварийного жилищного фонда городского поселения Пионерский на  2015-2016 год"</t>
  </si>
  <si>
    <t>2600200000</t>
  </si>
  <si>
    <t>Реализация муниципальной программы "Благоустройство территории городского поселения Пионерский на 2015-2019 годы</t>
  </si>
  <si>
    <t>Поддержка государственных программ субъектов РФ и муниципальных программ формирования современной городской среды за счет средств  федерального бюджета</t>
  </si>
  <si>
    <t>26002L5550</t>
  </si>
  <si>
    <t>Плановые показатели первоначального бюджета городского поселения Пионерский 
на 2022 год</t>
  </si>
  <si>
    <t xml:space="preserve">Сумма 
 </t>
  </si>
  <si>
    <t>Сумма исполнения за 2 квартал</t>
  </si>
  <si>
    <r>
      <rPr>
        <b/>
        <sz val="10"/>
        <rFont val="Times New Roman"/>
        <family val="1"/>
      </rPr>
      <t>Уточненные на 01.07.2022г.плановые показатели бюджета городского поселения Пионерский 
на 2022 год</t>
    </r>
    <r>
      <rPr>
        <b/>
        <sz val="12"/>
        <rFont val="Times New Roman"/>
        <family val="1"/>
      </rPr>
      <t xml:space="preserve"> </t>
    </r>
  </si>
  <si>
    <t>0500120630</t>
  </si>
  <si>
    <t>Доходы бюджета городского поселения Пионерский за 2 квартал 2022 года</t>
  </si>
  <si>
    <t>% исполнения от уточненных на 01.07.2022г.  плановых показателей</t>
  </si>
  <si>
    <t xml:space="preserve">Приложение 1
к отчету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городского поселения Пионерский
за 2 квартал 2022 года
</t>
  </si>
  <si>
    <t xml:space="preserve">Приложение 2
к отчету об исполнении бюджета                                                                                                                                  городского поселения Пионерский
за 2 квартал 2022 года
</t>
  </si>
  <si>
    <t>Распределение бюджетных ассигнований по разделам и подразделам классификации расходов бюджета городского поселения Пионерский за 2 квартал 2022 года</t>
  </si>
  <si>
    <t xml:space="preserve">Приложение 3                                                                                                                                                                                       
к отчету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поселения Пионерский
за 2 квартал 2022 года
</t>
  </si>
  <si>
    <t>Структура расходов бюджета городского поселения Пионерский по муниципальным программам за 2 квартал 2022 года</t>
  </si>
  <si>
    <t xml:space="preserve">Приложение 4
к отчету об исполнении бюджета                                                                                                                                  городского поселения Пионерский
за 2 квартал 2022 года
</t>
  </si>
  <si>
    <t xml:space="preserve">Источники внутреннего финансирования дефицита бюджета городского поселения Пионерский за 2 квартал 2022 года </t>
  </si>
  <si>
    <t xml:space="preserve">Приложение 5
к отчету об исполнении бюджета                                                                                                                                  городского поселения Пионерский
за 2 квартал 2022 года
</t>
  </si>
  <si>
    <t>за 2 квартал 2022 года</t>
  </si>
  <si>
    <t>Отклонение исполнения от уточненных на 01.07.2022г.  плановых показателей уточненных на 01.07.2022г.3</t>
  </si>
  <si>
    <t xml:space="preserve">Уточненные на 01.07.2022г.плановые показатели бюджета городского поселения Пионерский 
на 2022 год </t>
  </si>
  <si>
    <t>Отклонение исполнения от уточненных на 01.07.2022г.  плановых показателей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</si>
</sst>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#,##0.00_р_."/>
    <numFmt numFmtId="195" formatCode="#,##0.0_р_."/>
    <numFmt numFmtId="196" formatCode="#,##0_р_."/>
    <numFmt numFmtId="197" formatCode="0.000"/>
    <numFmt numFmtId="198" formatCode="#,##0.000_р_."/>
    <numFmt numFmtId="199" formatCode="000"/>
    <numFmt numFmtId="200" formatCode="00"/>
    <numFmt numFmtId="201" formatCode="0000000"/>
    <numFmt numFmtId="202" formatCode="#,##0.00;[Red]\-#,##0.00;0.00"/>
    <numFmt numFmtId="203" formatCode="00\.00\.00"/>
    <numFmt numFmtId="204" formatCode="#,##0.000;[Red]\-#,##0.000;0.000"/>
    <numFmt numFmtId="205" formatCode="#,##0.000"/>
    <numFmt numFmtId="206" formatCode="#,##0.00_ ;[Red]\-#,##0.00\ "/>
    <numFmt numFmtId="207" formatCode="#,##0.0"/>
  </numFmts>
  <fonts count="62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99" fontId="1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" fillId="33" borderId="10" xfId="56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9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9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194" fontId="1" fillId="33" borderId="10" xfId="0" applyNumberFormat="1" applyFont="1" applyFill="1" applyBorder="1" applyAlignment="1">
      <alignment horizontal="center" vertical="center" wrapText="1"/>
    </xf>
    <xf numFmtId="194" fontId="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0" fillId="33" borderId="0" xfId="0" applyFill="1" applyAlignment="1">
      <alignment horizontal="center" wrapText="1"/>
    </xf>
    <xf numFmtId="0" fontId="1" fillId="33" borderId="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vertical="center" wrapText="1"/>
    </xf>
    <xf numFmtId="194" fontId="3" fillId="33" borderId="10" xfId="0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199" fontId="1" fillId="33" borderId="10" xfId="53" applyNumberFormat="1" applyFont="1" applyFill="1" applyBorder="1" applyAlignment="1" applyProtection="1">
      <alignment horizontal="center" vertical="center" wrapText="1"/>
      <protection hidden="1"/>
    </xf>
    <xf numFmtId="200" fontId="1" fillId="33" borderId="10" xfId="53" applyNumberFormat="1" applyFont="1" applyFill="1" applyBorder="1" applyAlignment="1" applyProtection="1">
      <alignment horizontal="center" vertical="center" wrapText="1"/>
      <protection hidden="1"/>
    </xf>
    <xf numFmtId="201" fontId="1" fillId="33" borderId="10" xfId="53" applyNumberFormat="1" applyFont="1" applyFill="1" applyBorder="1" applyAlignment="1" applyProtection="1">
      <alignment horizontal="center" vertical="center"/>
      <protection hidden="1"/>
    </xf>
    <xf numFmtId="199" fontId="1" fillId="33" borderId="10" xfId="53" applyNumberFormat="1" applyFont="1" applyFill="1" applyBorder="1" applyAlignment="1" applyProtection="1">
      <alignment horizontal="center" vertical="center"/>
      <protection hidden="1"/>
    </xf>
    <xf numFmtId="202" fontId="1" fillId="33" borderId="10" xfId="53" applyNumberFormat="1" applyFont="1" applyFill="1" applyBorder="1" applyAlignment="1" applyProtection="1">
      <alignment horizontal="left" vertical="center"/>
      <protection hidden="1"/>
    </xf>
    <xf numFmtId="203" fontId="11" fillId="33" borderId="10" xfId="53" applyNumberFormat="1" applyFont="1" applyFill="1" applyBorder="1" applyAlignment="1" applyProtection="1">
      <alignment vertical="center" wrapText="1"/>
      <protection hidden="1"/>
    </xf>
    <xf numFmtId="202" fontId="11" fillId="33" borderId="10" xfId="53" applyNumberFormat="1" applyFont="1" applyFill="1" applyBorder="1" applyAlignment="1" applyProtection="1">
      <alignment vertical="center"/>
      <protection hidden="1"/>
    </xf>
    <xf numFmtId="202" fontId="1" fillId="33" borderId="10" xfId="53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49" fontId="1" fillId="33" borderId="10" xfId="56" applyNumberFormat="1" applyFont="1" applyFill="1" applyBorder="1" applyAlignment="1" applyProtection="1">
      <alignment horizontal="center" vertical="top"/>
      <protection/>
    </xf>
    <xf numFmtId="0" fontId="1" fillId="33" borderId="11" xfId="53" applyFont="1" applyFill="1" applyBorder="1" applyAlignment="1">
      <alignment wrapText="1"/>
      <protection/>
    </xf>
    <xf numFmtId="203" fontId="1" fillId="33" borderId="10" xfId="53" applyNumberFormat="1" applyFont="1" applyFill="1" applyBorder="1" applyAlignment="1" applyProtection="1">
      <alignment vertical="center" wrapText="1"/>
      <protection hidden="1"/>
    </xf>
    <xf numFmtId="202" fontId="1" fillId="33" borderId="10" xfId="53" applyNumberFormat="1" applyFont="1" applyFill="1" applyBorder="1" applyAlignment="1" applyProtection="1">
      <alignment vertical="center"/>
      <protection hidden="1"/>
    </xf>
    <xf numFmtId="4" fontId="0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61" fillId="33" borderId="11" xfId="0" applyFont="1" applyFill="1" applyBorder="1" applyAlignment="1">
      <alignment wrapText="1"/>
    </xf>
    <xf numFmtId="0" fontId="61" fillId="33" borderId="11" xfId="0" applyFont="1" applyFill="1" applyBorder="1" applyAlignment="1">
      <alignment/>
    </xf>
    <xf numFmtId="0" fontId="61" fillId="33" borderId="0" xfId="0" applyFont="1" applyFill="1" applyAlignment="1">
      <alignment/>
    </xf>
    <xf numFmtId="0" fontId="19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199" fontId="1" fillId="33" borderId="10" xfId="55" applyNumberFormat="1" applyFont="1" applyFill="1" applyBorder="1" applyAlignment="1" applyProtection="1">
      <alignment vertical="center" wrapText="1"/>
      <protection hidden="1"/>
    </xf>
    <xf numFmtId="201" fontId="17" fillId="33" borderId="10" xfId="55" applyNumberFormat="1" applyFont="1" applyFill="1" applyBorder="1" applyAlignment="1" applyProtection="1">
      <alignment horizontal="center" vertical="center"/>
      <protection hidden="1"/>
    </xf>
    <xf numFmtId="199" fontId="17" fillId="33" borderId="10" xfId="55" applyNumberFormat="1" applyFont="1" applyFill="1" applyBorder="1" applyAlignment="1" applyProtection="1">
      <alignment horizontal="center" vertical="center"/>
      <protection hidden="1"/>
    </xf>
    <xf numFmtId="199" fontId="3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53" applyFont="1" applyFill="1" applyAlignment="1">
      <alignment wrapText="1"/>
      <protection/>
    </xf>
    <xf numFmtId="49" fontId="14" fillId="33" borderId="10" xfId="56" applyNumberFormat="1" applyFont="1" applyFill="1" applyBorder="1" applyAlignment="1" applyProtection="1">
      <alignment vertical="top"/>
      <protection/>
    </xf>
    <xf numFmtId="0" fontId="3" fillId="33" borderId="10" xfId="56" applyNumberFormat="1" applyFont="1" applyFill="1" applyBorder="1" applyAlignment="1" applyProtection="1">
      <alignment horizontal="left" vertical="top" wrapText="1"/>
      <protection/>
    </xf>
    <xf numFmtId="19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5" fillId="33" borderId="10" xfId="56" applyNumberFormat="1" applyFont="1" applyFill="1" applyBorder="1" applyAlignment="1" applyProtection="1">
      <alignment horizontal="left" vertical="top"/>
      <protection/>
    </xf>
    <xf numFmtId="49" fontId="5" fillId="33" borderId="10" xfId="56" applyNumberFormat="1" applyFont="1" applyFill="1" applyBorder="1" applyAlignment="1" applyProtection="1">
      <alignment vertical="top"/>
      <protection/>
    </xf>
    <xf numFmtId="4" fontId="3" fillId="33" borderId="10" xfId="56" applyNumberFormat="1" applyFont="1" applyFill="1" applyBorder="1" applyAlignment="1" applyProtection="1">
      <alignment horizontal="center" vertical="top"/>
      <protection/>
    </xf>
    <xf numFmtId="202" fontId="3" fillId="33" borderId="10" xfId="53" applyNumberFormat="1" applyFont="1" applyFill="1" applyBorder="1" applyAlignment="1" applyProtection="1">
      <alignment horizontal="left" vertical="center"/>
      <protection hidden="1"/>
    </xf>
    <xf numFmtId="49" fontId="14" fillId="33" borderId="10" xfId="56" applyNumberFormat="1" applyFont="1" applyFill="1" applyBorder="1" applyAlignment="1" applyProtection="1">
      <alignment horizontal="left" vertical="top"/>
      <protection/>
    </xf>
    <xf numFmtId="4" fontId="1" fillId="33" borderId="10" xfId="56" applyNumberFormat="1" applyFont="1" applyFill="1" applyBorder="1" applyAlignment="1" applyProtection="1">
      <alignment horizontal="center" vertical="top"/>
      <protection/>
    </xf>
    <xf numFmtId="49" fontId="1" fillId="33" borderId="10" xfId="56" applyNumberFormat="1" applyFont="1" applyFill="1" applyBorder="1" applyAlignment="1" applyProtection="1">
      <alignment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194" fontId="3" fillId="33" borderId="10" xfId="0" applyNumberFormat="1" applyFont="1" applyFill="1" applyBorder="1" applyAlignment="1">
      <alignment horizontal="center" vertical="center" wrapText="1"/>
    </xf>
    <xf numFmtId="20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201" fontId="3" fillId="33" borderId="10" xfId="53" applyNumberFormat="1" applyFont="1" applyFill="1" applyBorder="1" applyAlignment="1" applyProtection="1">
      <alignment horizontal="center" vertical="center"/>
      <protection hidden="1"/>
    </xf>
    <xf numFmtId="199" fontId="3" fillId="33" borderId="10" xfId="53" applyNumberFormat="1" applyFont="1" applyFill="1" applyBorder="1" applyAlignment="1" applyProtection="1">
      <alignment horizontal="center" vertical="center"/>
      <protection hidden="1"/>
    </xf>
    <xf numFmtId="202" fontId="3" fillId="33" borderId="10" xfId="53" applyNumberFormat="1" applyFont="1" applyFill="1" applyBorder="1" applyAlignment="1" applyProtection="1">
      <alignment horizontal="center" vertical="center"/>
      <protection hidden="1"/>
    </xf>
    <xf numFmtId="203" fontId="16" fillId="33" borderId="10" xfId="53" applyNumberFormat="1" applyFont="1" applyFill="1" applyBorder="1" applyAlignment="1" applyProtection="1">
      <alignment vertical="center" wrapText="1"/>
      <protection hidden="1"/>
    </xf>
    <xf numFmtId="202" fontId="16" fillId="33" borderId="10" xfId="53" applyNumberFormat="1" applyFont="1" applyFill="1" applyBorder="1" applyAlignment="1" applyProtection="1">
      <alignment vertical="center"/>
      <protection hidden="1"/>
    </xf>
    <xf numFmtId="0" fontId="1" fillId="33" borderId="10" xfId="0" applyFont="1" applyFill="1" applyBorder="1" applyAlignment="1">
      <alignment/>
    </xf>
    <xf numFmtId="203" fontId="3" fillId="33" borderId="10" xfId="53" applyNumberFormat="1" applyFont="1" applyFill="1" applyBorder="1" applyAlignment="1" applyProtection="1">
      <alignment vertical="center" wrapText="1"/>
      <protection hidden="1"/>
    </xf>
    <xf numFmtId="202" fontId="3" fillId="33" borderId="10" xfId="53" applyNumberFormat="1" applyFont="1" applyFill="1" applyBorder="1" applyAlignment="1" applyProtection="1">
      <alignment vertical="center"/>
      <protection hidden="1"/>
    </xf>
    <xf numFmtId="0" fontId="1" fillId="33" borderId="10" xfId="0" applyNumberFormat="1" applyFont="1" applyFill="1" applyBorder="1" applyAlignment="1">
      <alignment vertical="top" wrapText="1"/>
    </xf>
    <xf numFmtId="201" fontId="11" fillId="33" borderId="10" xfId="53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>
      <alignment/>
    </xf>
    <xf numFmtId="49" fontId="1" fillId="33" borderId="10" xfId="53" applyNumberFormat="1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/>
    </xf>
    <xf numFmtId="194" fontId="1" fillId="33" borderId="10" xfId="0" applyNumberFormat="1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194" fontId="3" fillId="33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left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justify" vertical="top" wrapText="1"/>
    </xf>
    <xf numFmtId="4" fontId="14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>
      <alignment/>
      <protection/>
    </xf>
    <xf numFmtId="49" fontId="22" fillId="0" borderId="10" xfId="0" applyNumberFormat="1" applyFont="1" applyBorder="1" applyAlignment="1">
      <alignment horizontal="left" vertical="center" wrapText="1"/>
    </xf>
    <xf numFmtId="4" fontId="5" fillId="0" borderId="10" xfId="54" applyNumberFormat="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18" fillId="0" borderId="0" xfId="0" applyFont="1" applyAlignment="1">
      <alignment horizontal="justify"/>
    </xf>
    <xf numFmtId="0" fontId="17" fillId="0" borderId="0" xfId="0" applyFont="1" applyFill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207" fontId="18" fillId="0" borderId="10" xfId="0" applyNumberFormat="1" applyFont="1" applyFill="1" applyBorder="1" applyAlignment="1">
      <alignment horizontal="center" vertical="center" wrapText="1"/>
    </xf>
    <xf numFmtId="207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7" fillId="0" borderId="10" xfId="0" applyFont="1" applyFill="1" applyBorder="1" applyAlignment="1">
      <alignment horizontal="justify" vertical="top" wrapText="1"/>
    </xf>
    <xf numFmtId="49" fontId="17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194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199" fontId="17" fillId="0" borderId="10" xfId="53" applyNumberFormat="1" applyFont="1" applyFill="1" applyBorder="1" applyAlignment="1" applyProtection="1">
      <alignment horizontal="center" vertical="center"/>
      <protection hidden="1"/>
    </xf>
    <xf numFmtId="4" fontId="17" fillId="0" borderId="10" xfId="53" applyNumberFormat="1" applyFont="1" applyFill="1" applyBorder="1" applyAlignment="1" applyProtection="1">
      <alignment horizontal="center" vertical="center"/>
      <protection hidden="1"/>
    </xf>
    <xf numFmtId="202" fontId="17" fillId="0" borderId="10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 horizontal="justify" vertical="top" wrapText="1"/>
    </xf>
    <xf numFmtId="0" fontId="17" fillId="0" borderId="10" xfId="0" applyFont="1" applyFill="1" applyBorder="1" applyAlignment="1">
      <alignment vertical="top" wrapText="1"/>
    </xf>
    <xf numFmtId="199" fontId="17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7" fillId="0" borderId="10" xfId="53" applyNumberFormat="1" applyFont="1" applyFill="1" applyBorder="1" applyAlignment="1" applyProtection="1">
      <alignment horizontal="center" vertical="center"/>
      <protection hidden="1"/>
    </xf>
    <xf numFmtId="201" fontId="17" fillId="0" borderId="10" xfId="53" applyNumberFormat="1" applyFont="1" applyFill="1" applyBorder="1" applyAlignment="1" applyProtection="1">
      <alignment horizontal="center" vertical="center"/>
      <protection hidden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194" fontId="17" fillId="0" borderId="10" xfId="0" applyNumberFormat="1" applyFont="1" applyBorder="1" applyAlignment="1">
      <alignment horizontal="center" vertical="center" wrapText="1"/>
    </xf>
    <xf numFmtId="0" fontId="17" fillId="0" borderId="0" xfId="53" applyFont="1">
      <alignment/>
      <protection/>
    </xf>
    <xf numFmtId="0" fontId="17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0" fontId="17" fillId="33" borderId="10" xfId="0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wrapText="1"/>
    </xf>
    <xf numFmtId="4" fontId="17" fillId="0" borderId="10" xfId="0" applyNumberFormat="1" applyFont="1" applyFill="1" applyBorder="1" applyAlignment="1">
      <alignment horizontal="center" vertical="center"/>
    </xf>
    <xf numFmtId="194" fontId="17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17" fillId="0" borderId="0" xfId="53" applyNumberFormat="1" applyFont="1" applyFill="1" applyBorder="1" applyAlignment="1" applyProtection="1">
      <alignment/>
      <protection hidden="1"/>
    </xf>
    <xf numFmtId="4" fontId="17" fillId="0" borderId="10" xfId="56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wrapText="1"/>
    </xf>
    <xf numFmtId="199" fontId="17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33" borderId="10" xfId="0" applyFont="1" applyFill="1" applyBorder="1" applyAlignment="1">
      <alignment vertical="top" wrapText="1"/>
    </xf>
    <xf numFmtId="49" fontId="17" fillId="0" borderId="10" xfId="56" applyNumberFormat="1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194" fontId="17" fillId="33" borderId="10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49" fontId="17" fillId="33" borderId="10" xfId="0" applyNumberFormat="1" applyFont="1" applyFill="1" applyBorder="1" applyAlignment="1">
      <alignment horizontal="center" vertical="center"/>
    </xf>
    <xf numFmtId="4" fontId="17" fillId="33" borderId="10" xfId="0" applyNumberFormat="1" applyFont="1" applyFill="1" applyBorder="1" applyAlignment="1">
      <alignment horizontal="center" vertical="center"/>
    </xf>
    <xf numFmtId="194" fontId="17" fillId="33" borderId="10" xfId="0" applyNumberFormat="1" applyFont="1" applyFill="1" applyBorder="1" applyAlignment="1">
      <alignment horizontal="center" vertical="center"/>
    </xf>
    <xf numFmtId="0" fontId="17" fillId="0" borderId="10" xfId="56" applyNumberFormat="1" applyFont="1" applyFill="1" applyBorder="1" applyAlignment="1" applyProtection="1">
      <alignment horizontal="left" vertical="top" wrapText="1"/>
      <protection/>
    </xf>
    <xf numFmtId="49" fontId="17" fillId="0" borderId="10" xfId="56" applyNumberFormat="1" applyFont="1" applyFill="1" applyBorder="1" applyAlignment="1" applyProtection="1">
      <alignment horizontal="center" vertical="top"/>
      <protection/>
    </xf>
    <xf numFmtId="0" fontId="17" fillId="0" borderId="10" xfId="53" applyFont="1" applyFill="1" applyBorder="1" applyAlignment="1">
      <alignment wrapText="1"/>
      <protection/>
    </xf>
    <xf numFmtId="0" fontId="17" fillId="0" borderId="10" xfId="0" applyFont="1" applyFill="1" applyBorder="1" applyAlignment="1">
      <alignment wrapText="1"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194" fontId="18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7" fillId="0" borderId="0" xfId="0" applyFont="1" applyAlignment="1">
      <alignment horizontal="right" wrapText="1"/>
    </xf>
    <xf numFmtId="0" fontId="18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24" fillId="34" borderId="16" xfId="0" applyNumberFormat="1" applyFont="1" applyFill="1" applyBorder="1" applyAlignment="1">
      <alignment horizontal="center" vertical="center" wrapText="1"/>
    </xf>
    <xf numFmtId="0" fontId="24" fillId="34" borderId="17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8" fillId="0" borderId="0" xfId="0" applyNumberFormat="1" applyFont="1" applyAlignment="1">
      <alignment horizontal="center" vertical="justify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3.10 Приложение 10" xfId="54"/>
    <cellStyle name="Обычный_tmp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60" workbookViewId="0" topLeftCell="A1">
      <selection activeCell="B4" sqref="B4"/>
    </sheetView>
  </sheetViews>
  <sheetFormatPr defaultColWidth="9.140625" defaultRowHeight="12.75"/>
  <cols>
    <col min="1" max="1" width="18.421875" style="25" customWidth="1"/>
    <col min="2" max="2" width="80.00390625" style="25" customWidth="1"/>
    <col min="3" max="4" width="19.8515625" style="25" customWidth="1"/>
    <col min="5" max="5" width="14.7109375" style="25" customWidth="1"/>
    <col min="6" max="6" width="16.421875" style="26" hidden="1" customWidth="1"/>
    <col min="7" max="7" width="22.140625" style="0" customWidth="1"/>
  </cols>
  <sheetData>
    <row r="1" spans="1:7" ht="81" customHeight="1">
      <c r="A1" s="206" t="s">
        <v>615</v>
      </c>
      <c r="B1" s="206"/>
      <c r="C1" s="206"/>
      <c r="D1" s="206"/>
      <c r="E1" s="206"/>
      <c r="F1" s="206"/>
      <c r="G1" s="206"/>
    </row>
    <row r="2" spans="1:7" ht="39" customHeight="1">
      <c r="A2" s="207" t="s">
        <v>613</v>
      </c>
      <c r="B2" s="207"/>
      <c r="C2" s="207"/>
      <c r="D2" s="207"/>
      <c r="E2" s="207"/>
      <c r="F2" s="207"/>
      <c r="G2" s="207"/>
    </row>
    <row r="3" spans="1:7" ht="14.25" customHeight="1">
      <c r="A3" s="203" t="s">
        <v>400</v>
      </c>
      <c r="B3" s="204"/>
      <c r="C3" s="204"/>
      <c r="D3" s="204"/>
      <c r="E3" s="204"/>
      <c r="F3" s="204"/>
      <c r="G3" s="205"/>
    </row>
    <row r="4" spans="1:7" s="187" customFormat="1" ht="84.75" customHeight="1">
      <c r="A4" s="15" t="s">
        <v>11</v>
      </c>
      <c r="B4" s="193" t="s">
        <v>0</v>
      </c>
      <c r="C4" s="186" t="s">
        <v>608</v>
      </c>
      <c r="D4" s="125" t="s">
        <v>611</v>
      </c>
      <c r="E4" s="186" t="s">
        <v>610</v>
      </c>
      <c r="F4" s="192" t="s">
        <v>614</v>
      </c>
      <c r="G4" s="186" t="s">
        <v>624</v>
      </c>
    </row>
    <row r="5" spans="1:8" ht="14.25" customHeight="1">
      <c r="A5" s="8" t="s">
        <v>1</v>
      </c>
      <c r="B5" s="8" t="s">
        <v>12</v>
      </c>
      <c r="C5" s="190">
        <f>SUM(C6,C11,C20,C26,C22,C10,C29,C30,C31,C9,C25,C32)</f>
        <v>20457500</v>
      </c>
      <c r="D5" s="190">
        <f>SUM(D6,D11,D20,D26,D22,D10,D29,D30,D31,D9,D25,D32)</f>
        <v>20581185</v>
      </c>
      <c r="E5" s="190">
        <f>SUM(E6,E11,E20,E26,E22,E10,E29,E30,E31,E9,E25,E32)</f>
        <v>9682338.92</v>
      </c>
      <c r="F5" s="190" t="e">
        <f>SUM(F6,F11,F20,F26,F22,F10,F29,F30,F31,F9,F25,F32)</f>
        <v>#DIV/0!</v>
      </c>
      <c r="G5" s="190">
        <f>SUM(G6,G11,G20,G26,G22,G10,G29,G30,G31,G9,G25,G32)</f>
        <v>10898846.08</v>
      </c>
      <c r="H5" s="202">
        <f>E5*100/D5</f>
        <v>47.044613417546174</v>
      </c>
    </row>
    <row r="6" spans="1:7" ht="12.75">
      <c r="A6" s="10" t="s">
        <v>2</v>
      </c>
      <c r="B6" s="2" t="s">
        <v>13</v>
      </c>
      <c r="C6" s="189">
        <f>C7+C8</f>
        <v>8980000</v>
      </c>
      <c r="D6" s="189">
        <f>D7+D8</f>
        <v>8980000</v>
      </c>
      <c r="E6" s="189">
        <f>E7+E8</f>
        <v>4254426.24</v>
      </c>
      <c r="F6" s="189" t="e">
        <f>F7+F8</f>
        <v>#DIV/0!</v>
      </c>
      <c r="G6" s="189">
        <f>G7+G8</f>
        <v>4725573.76</v>
      </c>
    </row>
    <row r="7" spans="1:7" ht="41.25" customHeight="1">
      <c r="A7" s="10" t="s">
        <v>136</v>
      </c>
      <c r="B7" s="3" t="s">
        <v>203</v>
      </c>
      <c r="C7" s="188">
        <v>8980000</v>
      </c>
      <c r="D7" s="189">
        <v>8980000</v>
      </c>
      <c r="E7" s="189">
        <v>4170972.8</v>
      </c>
      <c r="F7" s="194">
        <f>E7*100/D7</f>
        <v>46.44735857461024</v>
      </c>
      <c r="G7" s="194">
        <f>D7-E7</f>
        <v>4809027.2</v>
      </c>
    </row>
    <row r="8" spans="1:7" ht="29.25" customHeight="1">
      <c r="A8" s="10" t="s">
        <v>323</v>
      </c>
      <c r="B8" s="3" t="s">
        <v>324</v>
      </c>
      <c r="C8" s="188">
        <v>0</v>
      </c>
      <c r="D8" s="189">
        <v>0</v>
      </c>
      <c r="E8" s="189">
        <v>83453.44</v>
      </c>
      <c r="F8" s="194" t="e">
        <f>E8*100/D8</f>
        <v>#DIV/0!</v>
      </c>
      <c r="G8" s="194">
        <f>D8-E8</f>
        <v>-83453.44</v>
      </c>
    </row>
    <row r="9" spans="1:7" ht="23.25" customHeight="1">
      <c r="A9" s="10" t="s">
        <v>396</v>
      </c>
      <c r="B9" s="3" t="s">
        <v>397</v>
      </c>
      <c r="C9" s="188">
        <f>1845632+28838+3893130</f>
        <v>5767600</v>
      </c>
      <c r="D9" s="189">
        <v>5767600</v>
      </c>
      <c r="E9" s="189">
        <f>1544887.72+9094.63+1779609.66-194990.22</f>
        <v>3138601.7899999996</v>
      </c>
      <c r="F9" s="194">
        <f>E9*100/D9</f>
        <v>54.417813128510986</v>
      </c>
      <c r="G9" s="194">
        <f>D9-E9</f>
        <v>2628998.2100000004</v>
      </c>
    </row>
    <row r="10" spans="1:7" ht="12.75">
      <c r="A10" s="10" t="s">
        <v>113</v>
      </c>
      <c r="B10" s="3" t="s">
        <v>112</v>
      </c>
      <c r="C10" s="188">
        <v>0</v>
      </c>
      <c r="D10" s="189">
        <v>0</v>
      </c>
      <c r="E10" s="189">
        <v>0</v>
      </c>
      <c r="F10" s="194">
        <v>0</v>
      </c>
      <c r="G10" s="194">
        <f>D10-E10</f>
        <v>0</v>
      </c>
    </row>
    <row r="11" spans="1:7" ht="12.75">
      <c r="A11" s="10" t="s">
        <v>3</v>
      </c>
      <c r="B11" s="2" t="s">
        <v>14</v>
      </c>
      <c r="C11" s="189">
        <f>SUM(C12,C17,C14)</f>
        <v>2945900</v>
      </c>
      <c r="D11" s="189">
        <f>SUM(D12,D17,D14)</f>
        <v>2945900</v>
      </c>
      <c r="E11" s="189">
        <f>SUM(E12,E17,E14)</f>
        <v>484295.19999999995</v>
      </c>
      <c r="F11" s="189">
        <f>SUM(F12,F17,F14)</f>
        <v>124.89024994093478</v>
      </c>
      <c r="G11" s="189">
        <f>SUM(G12,G17,G14)</f>
        <v>2461604.8</v>
      </c>
    </row>
    <row r="12" spans="1:7" ht="15.75" customHeight="1">
      <c r="A12" s="14" t="s">
        <v>4</v>
      </c>
      <c r="B12" s="4" t="s">
        <v>15</v>
      </c>
      <c r="C12" s="189">
        <f>C13</f>
        <v>1400000</v>
      </c>
      <c r="D12" s="189">
        <f>D13</f>
        <v>1400000</v>
      </c>
      <c r="E12" s="189">
        <f>E13</f>
        <v>28021.93</v>
      </c>
      <c r="F12" s="189">
        <f>F13</f>
        <v>2.0015664285714285</v>
      </c>
      <c r="G12" s="189">
        <f>G13</f>
        <v>1371978.07</v>
      </c>
    </row>
    <row r="13" spans="1:7" ht="28.5" customHeight="1">
      <c r="A13" s="10" t="s">
        <v>301</v>
      </c>
      <c r="B13" s="3" t="s">
        <v>309</v>
      </c>
      <c r="C13" s="188">
        <v>1400000</v>
      </c>
      <c r="D13" s="189">
        <v>1400000</v>
      </c>
      <c r="E13" s="189">
        <v>28021.93</v>
      </c>
      <c r="F13" s="194">
        <f>E13*100/D13</f>
        <v>2.0015664285714285</v>
      </c>
      <c r="G13" s="194">
        <f>D13-E13</f>
        <v>1371978.07</v>
      </c>
    </row>
    <row r="14" spans="1:7" ht="15" customHeight="1">
      <c r="A14" s="14" t="s">
        <v>509</v>
      </c>
      <c r="B14" s="4" t="s">
        <v>512</v>
      </c>
      <c r="C14" s="189">
        <f>SUM(C15,C16)</f>
        <v>145900</v>
      </c>
      <c r="D14" s="189">
        <f>SUM(D15,D16)</f>
        <v>145900</v>
      </c>
      <c r="E14" s="189">
        <f>SUM(E15,E16)</f>
        <v>32348.739999999998</v>
      </c>
      <c r="F14" s="189">
        <f>SUM(F15,F16)</f>
        <v>75.69342805781788</v>
      </c>
      <c r="G14" s="189">
        <f>SUM(G15,G16)</f>
        <v>113551.26000000001</v>
      </c>
    </row>
    <row r="15" spans="1:7" ht="18" customHeight="1">
      <c r="A15" s="10" t="s">
        <v>507</v>
      </c>
      <c r="B15" s="3" t="s">
        <v>510</v>
      </c>
      <c r="C15" s="188">
        <v>22000</v>
      </c>
      <c r="D15" s="189">
        <v>22000</v>
      </c>
      <c r="E15" s="189">
        <v>13263.78</v>
      </c>
      <c r="F15" s="194">
        <f>E15*100/D15</f>
        <v>60.28990909090909</v>
      </c>
      <c r="G15" s="194">
        <f>D15-E15</f>
        <v>8736.22</v>
      </c>
    </row>
    <row r="16" spans="1:7" ht="20.25" customHeight="1">
      <c r="A16" s="10" t="s">
        <v>508</v>
      </c>
      <c r="B16" s="3" t="s">
        <v>511</v>
      </c>
      <c r="C16" s="188">
        <v>123900</v>
      </c>
      <c r="D16" s="189">
        <v>123900</v>
      </c>
      <c r="E16" s="189">
        <v>19084.96</v>
      </c>
      <c r="F16" s="194">
        <f>E16*100/D16</f>
        <v>15.403518966908797</v>
      </c>
      <c r="G16" s="194">
        <f>D16-E16</f>
        <v>104815.04000000001</v>
      </c>
    </row>
    <row r="17" spans="1:7" ht="15" customHeight="1">
      <c r="A17" s="14" t="s">
        <v>5</v>
      </c>
      <c r="B17" s="4" t="s">
        <v>16</v>
      </c>
      <c r="C17" s="189">
        <f>SUM(C18,C19)</f>
        <v>1400000</v>
      </c>
      <c r="D17" s="189">
        <f>SUM(D18,D19)</f>
        <v>1400000</v>
      </c>
      <c r="E17" s="189">
        <f>SUM(E18,E19)</f>
        <v>423924.52999999997</v>
      </c>
      <c r="F17" s="189">
        <f>SUM(F18,F19)</f>
        <v>47.19525545454546</v>
      </c>
      <c r="G17" s="189">
        <f>SUM(G18,G19)</f>
        <v>976075.47</v>
      </c>
    </row>
    <row r="18" spans="1:7" ht="27" customHeight="1">
      <c r="A18" s="10" t="s">
        <v>303</v>
      </c>
      <c r="B18" s="3" t="s">
        <v>310</v>
      </c>
      <c r="C18" s="188">
        <v>1100000</v>
      </c>
      <c r="D18" s="188">
        <v>1100000</v>
      </c>
      <c r="E18" s="189">
        <v>388215.8</v>
      </c>
      <c r="F18" s="194">
        <f>E18*100/D18</f>
        <v>35.292345454545455</v>
      </c>
      <c r="G18" s="194">
        <f>D18-E18</f>
        <v>711784.2</v>
      </c>
    </row>
    <row r="19" spans="1:7" ht="27" customHeight="1">
      <c r="A19" s="10" t="s">
        <v>302</v>
      </c>
      <c r="B19" s="3" t="s">
        <v>311</v>
      </c>
      <c r="C19" s="188">
        <v>300000</v>
      </c>
      <c r="D19" s="188">
        <v>300000</v>
      </c>
      <c r="E19" s="189">
        <v>35708.73</v>
      </c>
      <c r="F19" s="194">
        <f>E19*100/D19</f>
        <v>11.902910000000002</v>
      </c>
      <c r="G19" s="194">
        <f>D19-E19</f>
        <v>264291.27</v>
      </c>
    </row>
    <row r="20" spans="1:7" ht="12.75">
      <c r="A20" s="10" t="s">
        <v>6</v>
      </c>
      <c r="B20" s="3" t="s">
        <v>17</v>
      </c>
      <c r="C20" s="189">
        <f>SUM(C21)</f>
        <v>28000</v>
      </c>
      <c r="D20" s="189">
        <f>SUM(D21)</f>
        <v>28000</v>
      </c>
      <c r="E20" s="189">
        <f>SUM(E21)</f>
        <v>14480</v>
      </c>
      <c r="F20" s="189">
        <f>SUM(F21)</f>
        <v>51.714285714285715</v>
      </c>
      <c r="G20" s="189">
        <f>SUM(G21)</f>
        <v>13520</v>
      </c>
    </row>
    <row r="21" spans="1:7" ht="39.75" customHeight="1">
      <c r="A21" s="10" t="s">
        <v>75</v>
      </c>
      <c r="B21" s="3" t="s">
        <v>18</v>
      </c>
      <c r="C21" s="188">
        <v>28000</v>
      </c>
      <c r="D21" s="189">
        <v>28000</v>
      </c>
      <c r="E21" s="189">
        <v>14480</v>
      </c>
      <c r="F21" s="194">
        <f>E21*100/D21</f>
        <v>51.714285714285715</v>
      </c>
      <c r="G21" s="194">
        <f>D21-E21</f>
        <v>13520</v>
      </c>
    </row>
    <row r="22" spans="1:7" ht="25.5">
      <c r="A22" s="10" t="s">
        <v>7</v>
      </c>
      <c r="B22" s="3" t="s">
        <v>19</v>
      </c>
      <c r="C22" s="189">
        <f>SUM(C23,C24)</f>
        <v>2700000</v>
      </c>
      <c r="D22" s="189">
        <f>SUM(D23,D24)</f>
        <v>2700000</v>
      </c>
      <c r="E22" s="189">
        <f>SUM(E23,E24)</f>
        <v>1738139.47</v>
      </c>
      <c r="F22" s="189">
        <f>SUM(F23,F24)</f>
        <v>136.19579388157894</v>
      </c>
      <c r="G22" s="189">
        <f>SUM(G23,G24)</f>
        <v>961860.53</v>
      </c>
    </row>
    <row r="23" spans="1:7" ht="40.5" customHeight="1">
      <c r="A23" s="10" t="s">
        <v>304</v>
      </c>
      <c r="B23" s="5" t="s">
        <v>312</v>
      </c>
      <c r="C23" s="188">
        <v>800000</v>
      </c>
      <c r="D23" s="188">
        <v>800000</v>
      </c>
      <c r="E23" s="189">
        <v>617876.81</v>
      </c>
      <c r="F23" s="194">
        <f>E23*100/D23</f>
        <v>77.23460125000001</v>
      </c>
      <c r="G23" s="194">
        <f>D23-E23</f>
        <v>182123.18999999994</v>
      </c>
    </row>
    <row r="24" spans="1:7" ht="41.25" customHeight="1">
      <c r="A24" s="10" t="s">
        <v>305</v>
      </c>
      <c r="B24" s="5" t="s">
        <v>82</v>
      </c>
      <c r="C24" s="188">
        <v>1900000</v>
      </c>
      <c r="D24" s="188">
        <v>1900000</v>
      </c>
      <c r="E24" s="189">
        <v>1120262.66</v>
      </c>
      <c r="F24" s="194">
        <f>E24*100/D24</f>
        <v>58.96119263157894</v>
      </c>
      <c r="G24" s="194">
        <f>D24-E24</f>
        <v>779737.3400000001</v>
      </c>
    </row>
    <row r="25" spans="1:7" ht="15" customHeight="1" hidden="1">
      <c r="A25" s="10" t="s">
        <v>406</v>
      </c>
      <c r="B25" s="5" t="s">
        <v>407</v>
      </c>
      <c r="C25" s="188"/>
      <c r="D25" s="189"/>
      <c r="E25" s="189"/>
      <c r="F25" s="194"/>
      <c r="G25" s="194"/>
    </row>
    <row r="26" spans="1:7" ht="12.75">
      <c r="A26" s="10" t="s">
        <v>8</v>
      </c>
      <c r="B26" s="3" t="s">
        <v>20</v>
      </c>
      <c r="C26" s="189">
        <f>SUM(C27:C28)</f>
        <v>28000</v>
      </c>
      <c r="D26" s="189">
        <f>SUM(D27:D28)</f>
        <v>28000</v>
      </c>
      <c r="E26" s="189">
        <f>SUM(E27:E28)</f>
        <v>14243.07</v>
      </c>
      <c r="F26" s="189">
        <f>SUM(F27:F28)</f>
        <v>50.86810714285714</v>
      </c>
      <c r="G26" s="189">
        <f>SUM(G27:G28)</f>
        <v>13756.93</v>
      </c>
    </row>
    <row r="27" spans="1:7" ht="39.75" customHeight="1" hidden="1">
      <c r="A27" s="10" t="s">
        <v>326</v>
      </c>
      <c r="B27" s="7" t="s">
        <v>327</v>
      </c>
      <c r="C27" s="188"/>
      <c r="D27" s="189"/>
      <c r="E27" s="189"/>
      <c r="F27" s="194"/>
      <c r="G27" s="194"/>
    </row>
    <row r="28" spans="1:7" ht="29.25" customHeight="1">
      <c r="A28" s="10" t="s">
        <v>306</v>
      </c>
      <c r="B28" s="7" t="s">
        <v>313</v>
      </c>
      <c r="C28" s="188">
        <v>28000</v>
      </c>
      <c r="D28" s="188">
        <v>28000</v>
      </c>
      <c r="E28" s="189">
        <v>14243.07</v>
      </c>
      <c r="F28" s="194">
        <f>E28*100/D28</f>
        <v>50.86810714285714</v>
      </c>
      <c r="G28" s="194">
        <f>D28-E28</f>
        <v>13756.93</v>
      </c>
    </row>
    <row r="29" spans="1:7" ht="28.5" customHeight="1" hidden="1">
      <c r="A29" s="10" t="s">
        <v>137</v>
      </c>
      <c r="B29" s="3" t="s">
        <v>114</v>
      </c>
      <c r="C29" s="188"/>
      <c r="D29" s="189"/>
      <c r="E29" s="189"/>
      <c r="F29" s="194" t="e">
        <f>E29*100/D29</f>
        <v>#DIV/0!</v>
      </c>
      <c r="G29" s="194">
        <f>D29-E29</f>
        <v>0</v>
      </c>
    </row>
    <row r="30" spans="1:7" ht="39.75" customHeight="1" hidden="1">
      <c r="A30" s="10" t="s">
        <v>159</v>
      </c>
      <c r="B30" s="3" t="s">
        <v>115</v>
      </c>
      <c r="C30" s="188"/>
      <c r="D30" s="189"/>
      <c r="E30" s="189"/>
      <c r="F30" s="194" t="e">
        <f>E30*100/D30</f>
        <v>#DIV/0!</v>
      </c>
      <c r="G30" s="194">
        <f>D30-E30</f>
        <v>0</v>
      </c>
    </row>
    <row r="31" spans="1:7" ht="41.25" customHeight="1">
      <c r="A31" s="10" t="s">
        <v>528</v>
      </c>
      <c r="B31" s="3" t="s">
        <v>527</v>
      </c>
      <c r="C31" s="188">
        <v>8000</v>
      </c>
      <c r="D31" s="189">
        <v>8000</v>
      </c>
      <c r="E31" s="189">
        <v>3.15</v>
      </c>
      <c r="F31" s="194">
        <f>E31*100/D31</f>
        <v>0.039375</v>
      </c>
      <c r="G31" s="194">
        <f>D31-E31</f>
        <v>7996.85</v>
      </c>
    </row>
    <row r="32" spans="1:7" ht="33" customHeight="1">
      <c r="A32" s="10" t="s">
        <v>530</v>
      </c>
      <c r="B32" s="3" t="s">
        <v>529</v>
      </c>
      <c r="C32" s="188"/>
      <c r="D32" s="189">
        <v>123685</v>
      </c>
      <c r="E32" s="189">
        <v>38150</v>
      </c>
      <c r="F32" s="194">
        <f>E32*100/D32</f>
        <v>30.844483971378907</v>
      </c>
      <c r="G32" s="194">
        <f>D32-E32</f>
        <v>85535</v>
      </c>
    </row>
    <row r="33" spans="1:8" ht="18" customHeight="1">
      <c r="A33" s="15" t="s">
        <v>9</v>
      </c>
      <c r="B33" s="6" t="s">
        <v>21</v>
      </c>
      <c r="C33" s="190">
        <f>SUM(C34,C54,C56,C55)</f>
        <v>49990316.28</v>
      </c>
      <c r="D33" s="190">
        <f>SUM(D34,D54,D56,D55)</f>
        <v>53825628.53</v>
      </c>
      <c r="E33" s="190">
        <f>SUM(E34,E54,E56,E55)</f>
        <v>25123287.3</v>
      </c>
      <c r="F33" s="190">
        <f>SUM(F34,F54,F56,F55)</f>
        <v>266.88278916059375</v>
      </c>
      <c r="G33" s="190">
        <f>SUM(G34,G54,G56,G55)</f>
        <v>28702341.229999997</v>
      </c>
      <c r="H33" s="202">
        <f>E33*100/D33</f>
        <v>46.67532546507544</v>
      </c>
    </row>
    <row r="34" spans="1:7" ht="16.5" customHeight="1">
      <c r="A34" s="10" t="s">
        <v>10</v>
      </c>
      <c r="B34" s="3" t="s">
        <v>22</v>
      </c>
      <c r="C34" s="189">
        <f>C35+C47+C53</f>
        <v>49990316.28</v>
      </c>
      <c r="D34" s="189">
        <f>D35+D47+D53</f>
        <v>53825628.53</v>
      </c>
      <c r="E34" s="189">
        <f>E35+E47+E53</f>
        <v>25123287.3</v>
      </c>
      <c r="F34" s="189">
        <f>F35+F47+F53</f>
        <v>266.88278916059375</v>
      </c>
      <c r="G34" s="189">
        <f>G35+G47+G53</f>
        <v>28702341.229999997</v>
      </c>
    </row>
    <row r="35" spans="1:7" ht="15.75" customHeight="1">
      <c r="A35" s="10" t="s">
        <v>457</v>
      </c>
      <c r="B35" s="11" t="s">
        <v>204</v>
      </c>
      <c r="C35" s="189">
        <f>SUM(C36,C38)</f>
        <v>21579208</v>
      </c>
      <c r="D35" s="189">
        <f>SUM(D36,D38)</f>
        <v>21579208</v>
      </c>
      <c r="E35" s="189">
        <f>SUM(E36,E38)</f>
        <v>10789645.5</v>
      </c>
      <c r="F35" s="189">
        <f>SUM(F36,F38)</f>
        <v>50.000192314750386</v>
      </c>
      <c r="G35" s="189">
        <f>SUM(G36,G38)</f>
        <v>10789562.5</v>
      </c>
    </row>
    <row r="36" spans="1:7" ht="12.75">
      <c r="A36" s="10" t="s">
        <v>458</v>
      </c>
      <c r="B36" s="3" t="s">
        <v>205</v>
      </c>
      <c r="C36" s="189">
        <f>SUM(C37)</f>
        <v>21579208</v>
      </c>
      <c r="D36" s="189">
        <f>SUM(D37)</f>
        <v>21579208</v>
      </c>
      <c r="E36" s="189">
        <f>SUM(E37)</f>
        <v>10789645.5</v>
      </c>
      <c r="F36" s="189">
        <f>SUM(F37)</f>
        <v>50.000192314750386</v>
      </c>
      <c r="G36" s="189">
        <f>SUM(G37)</f>
        <v>10789562.5</v>
      </c>
    </row>
    <row r="37" spans="1:7" ht="15.75" customHeight="1">
      <c r="A37" s="10" t="s">
        <v>459</v>
      </c>
      <c r="B37" s="3" t="s">
        <v>314</v>
      </c>
      <c r="C37" s="188">
        <v>21579208</v>
      </c>
      <c r="D37" s="188">
        <v>21579208</v>
      </c>
      <c r="E37" s="191">
        <v>10789645.5</v>
      </c>
      <c r="F37" s="194">
        <f>E37*100/D37</f>
        <v>50.000192314750386</v>
      </c>
      <c r="G37" s="194">
        <f>D37-E37</f>
        <v>10789562.5</v>
      </c>
    </row>
    <row r="38" spans="1:7" ht="12.75" hidden="1">
      <c r="A38" s="10" t="s">
        <v>108</v>
      </c>
      <c r="B38" s="3" t="s">
        <v>236</v>
      </c>
      <c r="C38" s="188"/>
      <c r="D38" s="191"/>
      <c r="E38" s="191"/>
      <c r="F38" s="194"/>
      <c r="G38" s="194"/>
    </row>
    <row r="39" spans="1:7" ht="42" customHeight="1" hidden="1">
      <c r="A39" s="2" t="s">
        <v>259</v>
      </c>
      <c r="B39" s="3" t="s">
        <v>260</v>
      </c>
      <c r="C39" s="188"/>
      <c r="D39" s="191"/>
      <c r="E39" s="191"/>
      <c r="F39" s="194"/>
      <c r="G39" s="194"/>
    </row>
    <row r="40" spans="1:7" ht="25.5" customHeight="1" hidden="1">
      <c r="A40" s="2" t="s">
        <v>109</v>
      </c>
      <c r="B40" s="3" t="s">
        <v>110</v>
      </c>
      <c r="C40" s="188"/>
      <c r="D40" s="191"/>
      <c r="E40" s="191"/>
      <c r="F40" s="194"/>
      <c r="G40" s="194"/>
    </row>
    <row r="41" spans="1:7" ht="38.25" hidden="1">
      <c r="A41" s="10" t="s">
        <v>243</v>
      </c>
      <c r="B41" s="3" t="s">
        <v>261</v>
      </c>
      <c r="C41" s="188"/>
      <c r="D41" s="191"/>
      <c r="E41" s="191"/>
      <c r="F41" s="194"/>
      <c r="G41" s="194"/>
    </row>
    <row r="42" spans="1:7" ht="38.25" hidden="1">
      <c r="A42" s="10" t="s">
        <v>158</v>
      </c>
      <c r="B42" s="3" t="s">
        <v>237</v>
      </c>
      <c r="C42" s="188"/>
      <c r="D42" s="191"/>
      <c r="E42" s="191"/>
      <c r="F42" s="194"/>
      <c r="G42" s="194"/>
    </row>
    <row r="43" spans="1:7" ht="25.5" hidden="1">
      <c r="A43" s="10" t="s">
        <v>244</v>
      </c>
      <c r="B43" s="3" t="s">
        <v>245</v>
      </c>
      <c r="C43" s="188"/>
      <c r="D43" s="191"/>
      <c r="E43" s="191"/>
      <c r="F43" s="194"/>
      <c r="G43" s="194"/>
    </row>
    <row r="44" spans="1:7" ht="25.5" hidden="1">
      <c r="A44" s="10" t="s">
        <v>142</v>
      </c>
      <c r="B44" s="3" t="s">
        <v>238</v>
      </c>
      <c r="C44" s="188"/>
      <c r="D44" s="191"/>
      <c r="E44" s="191"/>
      <c r="F44" s="194"/>
      <c r="G44" s="194"/>
    </row>
    <row r="45" spans="1:7" ht="12.75" hidden="1">
      <c r="A45" s="10" t="s">
        <v>111</v>
      </c>
      <c r="B45" s="3" t="s">
        <v>193</v>
      </c>
      <c r="C45" s="188"/>
      <c r="D45" s="191"/>
      <c r="E45" s="191"/>
      <c r="F45" s="194"/>
      <c r="G45" s="194"/>
    </row>
    <row r="46" spans="1:7" ht="12.75" hidden="1">
      <c r="A46" s="10" t="s">
        <v>307</v>
      </c>
      <c r="B46" s="3" t="s">
        <v>315</v>
      </c>
      <c r="C46" s="188"/>
      <c r="D46" s="191"/>
      <c r="E46" s="191"/>
      <c r="F46" s="194"/>
      <c r="G46" s="194"/>
    </row>
    <row r="47" spans="1:7" ht="18.75" customHeight="1">
      <c r="A47" s="10" t="s">
        <v>460</v>
      </c>
      <c r="B47" s="3" t="s">
        <v>23</v>
      </c>
      <c r="C47" s="191">
        <f>C48+C49+C51</f>
        <v>672422.85</v>
      </c>
      <c r="D47" s="191">
        <f>D48+D49+D51</f>
        <v>672422.85</v>
      </c>
      <c r="E47" s="191">
        <f>E48+E49+E51</f>
        <v>297345.06</v>
      </c>
      <c r="F47" s="191">
        <f>F48+F49+F51</f>
        <v>172.42735591545255</v>
      </c>
      <c r="G47" s="191">
        <f>G48+G49+G51</f>
        <v>375077.79000000004</v>
      </c>
    </row>
    <row r="48" spans="1:7" ht="27.75" customHeight="1">
      <c r="A48" s="10" t="s">
        <v>461</v>
      </c>
      <c r="B48" s="3" t="s">
        <v>431</v>
      </c>
      <c r="C48" s="188">
        <v>58873.23</v>
      </c>
      <c r="D48" s="188">
        <v>58873.23</v>
      </c>
      <c r="E48" s="191">
        <f>58873.23</f>
        <v>58873.23</v>
      </c>
      <c r="F48" s="194">
        <f>E48*100/D48</f>
        <v>100</v>
      </c>
      <c r="G48" s="194">
        <f>D48-E48</f>
        <v>0</v>
      </c>
    </row>
    <row r="49" spans="1:7" ht="25.5">
      <c r="A49" s="10" t="s">
        <v>462</v>
      </c>
      <c r="B49" s="3" t="s">
        <v>74</v>
      </c>
      <c r="C49" s="191">
        <f>SUM(C50)</f>
        <v>119749.62</v>
      </c>
      <c r="D49" s="191">
        <f>SUM(D50)</f>
        <v>119749.62</v>
      </c>
      <c r="E49" s="191">
        <f>SUM(E50)</f>
        <v>38152.87</v>
      </c>
      <c r="F49" s="191">
        <f>SUM(F50)</f>
        <v>31.86053534032092</v>
      </c>
      <c r="G49" s="191">
        <f>SUM(G50)</f>
        <v>81596.75</v>
      </c>
    </row>
    <row r="50" spans="1:7" ht="26.25" customHeight="1">
      <c r="A50" s="10" t="s">
        <v>463</v>
      </c>
      <c r="B50" s="3" t="s">
        <v>316</v>
      </c>
      <c r="C50" s="188">
        <v>119749.62</v>
      </c>
      <c r="D50" s="188">
        <v>119749.62</v>
      </c>
      <c r="E50" s="191">
        <v>38152.87</v>
      </c>
      <c r="F50" s="194">
        <f>E50*100/D50</f>
        <v>31.86053534032092</v>
      </c>
      <c r="G50" s="194">
        <f>D50-E50</f>
        <v>81596.75</v>
      </c>
    </row>
    <row r="51" spans="1:7" ht="25.5">
      <c r="A51" s="10" t="s">
        <v>464</v>
      </c>
      <c r="B51" s="3" t="s">
        <v>24</v>
      </c>
      <c r="C51" s="188">
        <v>493800</v>
      </c>
      <c r="D51" s="188">
        <v>493800</v>
      </c>
      <c r="E51" s="191">
        <v>200318.96</v>
      </c>
      <c r="F51" s="194">
        <f>E51*100/D51</f>
        <v>40.56682057513163</v>
      </c>
      <c r="G51" s="194">
        <f>D51-E51</f>
        <v>293481.04000000004</v>
      </c>
    </row>
    <row r="52" spans="1:7" ht="27" customHeight="1" hidden="1">
      <c r="A52" s="16" t="s">
        <v>308</v>
      </c>
      <c r="B52" s="3" t="s">
        <v>317</v>
      </c>
      <c r="C52" s="188"/>
      <c r="D52" s="191"/>
      <c r="E52" s="191"/>
      <c r="F52" s="194" t="e">
        <f>E52*100/D52</f>
        <v>#DIV/0!</v>
      </c>
      <c r="G52" s="194"/>
    </row>
    <row r="53" spans="1:7" ht="15" customHeight="1">
      <c r="A53" s="10" t="s">
        <v>465</v>
      </c>
      <c r="B53" s="3" t="s">
        <v>318</v>
      </c>
      <c r="C53" s="188">
        <v>27738685.43</v>
      </c>
      <c r="D53" s="189">
        <v>31573997.68</v>
      </c>
      <c r="E53" s="189">
        <v>14036296.74</v>
      </c>
      <c r="F53" s="194">
        <f>E53*100/D53</f>
        <v>44.455240930390794</v>
      </c>
      <c r="G53" s="194">
        <f>D53-E53</f>
        <v>17537700.939999998</v>
      </c>
    </row>
    <row r="54" spans="1:7" ht="23.25" customHeight="1" hidden="1">
      <c r="A54" s="10" t="s">
        <v>500</v>
      </c>
      <c r="B54" s="3" t="s">
        <v>428</v>
      </c>
      <c r="C54" s="188"/>
      <c r="D54" s="189"/>
      <c r="E54" s="189"/>
      <c r="F54" s="194"/>
      <c r="G54" s="194"/>
    </row>
    <row r="55" spans="1:7" ht="28.5" customHeight="1" hidden="1">
      <c r="A55" s="10" t="s">
        <v>506</v>
      </c>
      <c r="B55" s="3" t="s">
        <v>505</v>
      </c>
      <c r="C55" s="188"/>
      <c r="D55" s="189"/>
      <c r="E55" s="189"/>
      <c r="F55" s="194"/>
      <c r="G55" s="194"/>
    </row>
    <row r="56" spans="1:7" ht="32.25" customHeight="1" hidden="1">
      <c r="A56" s="10" t="s">
        <v>503</v>
      </c>
      <c r="B56" s="3" t="s">
        <v>504</v>
      </c>
      <c r="C56" s="188"/>
      <c r="D56" s="189"/>
      <c r="E56" s="189"/>
      <c r="F56" s="194"/>
      <c r="G56" s="194"/>
    </row>
    <row r="57" spans="1:7" ht="15" customHeight="1">
      <c r="A57" s="16"/>
      <c r="B57" s="34" t="s">
        <v>399</v>
      </c>
      <c r="C57" s="190">
        <f>C5+C33</f>
        <v>70447816.28</v>
      </c>
      <c r="D57" s="190">
        <f>D5+D33</f>
        <v>74406813.53</v>
      </c>
      <c r="E57" s="190">
        <f>E5+E33</f>
        <v>34805626.22</v>
      </c>
      <c r="F57" s="190" t="e">
        <f>F5+F33</f>
        <v>#DIV/0!</v>
      </c>
      <c r="G57" s="190">
        <f>G5+G33</f>
        <v>39601187.309999995</v>
      </c>
    </row>
    <row r="58" spans="1:7" ht="12.75">
      <c r="A58" s="19"/>
      <c r="B58" s="20"/>
      <c r="C58" s="20"/>
      <c r="D58" s="20"/>
      <c r="E58" s="21"/>
      <c r="F58" s="18"/>
      <c r="G58" s="18"/>
    </row>
    <row r="59" spans="1:7" ht="12.75">
      <c r="A59" s="22"/>
      <c r="B59" s="20"/>
      <c r="C59" s="20"/>
      <c r="D59" s="20"/>
      <c r="E59" s="23"/>
      <c r="F59" s="18"/>
      <c r="G59" s="1"/>
    </row>
    <row r="60" spans="1:7" ht="12.75">
      <c r="A60" s="22"/>
      <c r="B60" s="20"/>
      <c r="C60" s="20"/>
      <c r="D60" s="20"/>
      <c r="E60" s="20"/>
      <c r="F60" s="18"/>
      <c r="G60" s="18"/>
    </row>
    <row r="61" ht="12.75">
      <c r="A61" s="24"/>
    </row>
    <row r="62" ht="12.75">
      <c r="A62" s="24"/>
    </row>
    <row r="63" ht="12.75">
      <c r="A63" s="24"/>
    </row>
    <row r="64" ht="12.75">
      <c r="A64" s="24"/>
    </row>
    <row r="65" ht="12.75">
      <c r="A65" s="24"/>
    </row>
    <row r="66" ht="12.75">
      <c r="A66" s="24"/>
    </row>
    <row r="67" ht="12.75">
      <c r="A67" s="24"/>
    </row>
    <row r="68" ht="12.75">
      <c r="A68" s="24"/>
    </row>
    <row r="69" ht="12.75">
      <c r="A69" s="24"/>
    </row>
    <row r="70" ht="12.75">
      <c r="A70" s="24"/>
    </row>
    <row r="71" ht="12.75">
      <c r="A71" s="24"/>
    </row>
    <row r="72" ht="12.75">
      <c r="A72" s="24"/>
    </row>
    <row r="73" ht="12.75">
      <c r="A73" s="24"/>
    </row>
    <row r="74" ht="12.75">
      <c r="A74" s="24"/>
    </row>
    <row r="75" ht="12.75">
      <c r="A75" s="24"/>
    </row>
    <row r="76" ht="12.75">
      <c r="A76" s="24"/>
    </row>
    <row r="77" ht="12.75">
      <c r="A77" s="24"/>
    </row>
    <row r="78" ht="12.75">
      <c r="A78" s="24"/>
    </row>
  </sheetData>
  <sheetProtection/>
  <mergeCells count="3">
    <mergeCell ref="A3:G3"/>
    <mergeCell ref="A1:G1"/>
    <mergeCell ref="A2:G2"/>
  </mergeCells>
  <printOptions/>
  <pageMargins left="0.8" right="0.38" top="0.63" bottom="0.07874015748031496" header="0.1968503937007874" footer="0.15748031496062992"/>
  <pageSetup horizontalDpi="600" verticalDpi="600" orientation="landscape" paperSize="9" scale="68" r:id="rId1"/>
  <rowBreaks count="1" manualBreakCount="1">
    <brk id="3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24"/>
  <sheetViews>
    <sheetView view="pageBreakPreview" zoomScale="60" zoomScalePageLayoutView="0" workbookViewId="0" topLeftCell="A325">
      <selection activeCell="H7" sqref="H7"/>
    </sheetView>
  </sheetViews>
  <sheetFormatPr defaultColWidth="9.140625" defaultRowHeight="12.75"/>
  <cols>
    <col min="1" max="1" width="42.8515625" style="25" customWidth="1"/>
    <col min="2" max="2" width="5.421875" style="25" hidden="1" customWidth="1"/>
    <col min="3" max="3" width="5.00390625" style="25" customWidth="1"/>
    <col min="4" max="4" width="4.8515625" style="25" customWidth="1"/>
    <col min="5" max="5" width="11.00390625" style="25" customWidth="1"/>
    <col min="6" max="6" width="5.7109375" style="25" customWidth="1"/>
    <col min="7" max="7" width="16.28125" style="25" customWidth="1"/>
    <col min="8" max="8" width="12.28125" style="25" customWidth="1"/>
    <col min="9" max="9" width="13.421875" style="25" customWidth="1"/>
    <col min="10" max="10" width="13.28125" style="0" customWidth="1"/>
    <col min="11" max="11" width="14.421875" style="0" customWidth="1"/>
  </cols>
  <sheetData>
    <row r="1" spans="1:10" ht="81.75" customHeight="1">
      <c r="A1" s="208" t="s">
        <v>616</v>
      </c>
      <c r="B1" s="208"/>
      <c r="C1" s="208"/>
      <c r="D1" s="208"/>
      <c r="E1" s="208"/>
      <c r="F1" s="208"/>
      <c r="G1" s="208"/>
      <c r="H1" s="208"/>
      <c r="I1" s="208"/>
      <c r="J1" s="9"/>
    </row>
    <row r="2" spans="1:10" s="32" customFormat="1" ht="42" customHeight="1">
      <c r="A2" s="209" t="s">
        <v>617</v>
      </c>
      <c r="B2" s="209"/>
      <c r="C2" s="209"/>
      <c r="D2" s="209"/>
      <c r="E2" s="209"/>
      <c r="F2" s="209"/>
      <c r="G2" s="209"/>
      <c r="H2" s="209"/>
      <c r="I2" s="209"/>
      <c r="J2" s="35"/>
    </row>
    <row r="3" spans="1:10" s="32" customFormat="1" ht="14.25" customHeight="1">
      <c r="A3" s="36"/>
      <c r="B3" s="36"/>
      <c r="C3" s="36"/>
      <c r="D3" s="36"/>
      <c r="E3" s="36"/>
      <c r="F3" s="36"/>
      <c r="G3" s="37"/>
      <c r="H3" s="36"/>
      <c r="I3" s="38" t="s">
        <v>400</v>
      </c>
      <c r="J3" s="35"/>
    </row>
    <row r="4" spans="1:9" s="32" customFormat="1" ht="76.5">
      <c r="A4" s="39" t="s">
        <v>0</v>
      </c>
      <c r="B4" s="39" t="s">
        <v>45</v>
      </c>
      <c r="C4" s="39" t="s">
        <v>25</v>
      </c>
      <c r="D4" s="39" t="s">
        <v>26</v>
      </c>
      <c r="E4" s="39" t="s">
        <v>27</v>
      </c>
      <c r="F4" s="39" t="s">
        <v>28</v>
      </c>
      <c r="G4" s="40" t="s">
        <v>609</v>
      </c>
      <c r="H4" s="39" t="s">
        <v>84</v>
      </c>
      <c r="I4" s="39" t="s">
        <v>85</v>
      </c>
    </row>
    <row r="5" spans="1:10" s="32" customFormat="1" ht="27">
      <c r="A5" s="41" t="s">
        <v>77</v>
      </c>
      <c r="B5" s="42" t="s">
        <v>96</v>
      </c>
      <c r="C5" s="42"/>
      <c r="D5" s="28"/>
      <c r="E5" s="28"/>
      <c r="F5" s="28"/>
      <c r="G5" s="43">
        <f>G7+G19+G58+G68+G155+G181+G203+G217+G232+G306+G343+G376+G396+G419+G478+G494+G600+G622+G695+G720++G754+G261+G707+G749+G51+G592+G325+G667</f>
        <v>34574586.28</v>
      </c>
      <c r="H5" s="43">
        <f>H180+H478+H592+H260</f>
        <v>28152.87</v>
      </c>
      <c r="I5" s="43">
        <f>I6+I154+I180</f>
        <v>210318.96000000002</v>
      </c>
      <c r="J5" s="44"/>
    </row>
    <row r="6" spans="1:9" s="32" customFormat="1" ht="15">
      <c r="A6" s="45" t="s">
        <v>29</v>
      </c>
      <c r="B6" s="42" t="s">
        <v>96</v>
      </c>
      <c r="C6" s="46" t="s">
        <v>30</v>
      </c>
      <c r="D6" s="28"/>
      <c r="E6" s="28"/>
      <c r="F6" s="28"/>
      <c r="G6" s="43">
        <f>SUM(G7,G19,G58,G68,G51)</f>
        <v>14175965.41</v>
      </c>
      <c r="H6" s="43"/>
      <c r="I6" s="43">
        <f>SUM(I7,I19,I58,I68)</f>
        <v>0</v>
      </c>
    </row>
    <row r="7" spans="1:9" s="32" customFormat="1" ht="38.25">
      <c r="A7" s="47" t="s">
        <v>209</v>
      </c>
      <c r="B7" s="48" t="s">
        <v>96</v>
      </c>
      <c r="C7" s="48" t="s">
        <v>30</v>
      </c>
      <c r="D7" s="48" t="s">
        <v>31</v>
      </c>
      <c r="E7" s="48"/>
      <c r="F7" s="48"/>
      <c r="G7" s="43">
        <f>SUM(G8,G13)</f>
        <v>1122428.51</v>
      </c>
      <c r="H7" s="43"/>
      <c r="I7" s="43"/>
    </row>
    <row r="8" spans="1:9" s="32" customFormat="1" ht="63.75" hidden="1">
      <c r="A8" s="27" t="s">
        <v>162</v>
      </c>
      <c r="B8" s="28" t="s">
        <v>96</v>
      </c>
      <c r="C8" s="28" t="s">
        <v>30</v>
      </c>
      <c r="D8" s="28" t="s">
        <v>31</v>
      </c>
      <c r="E8" s="28" t="s">
        <v>58</v>
      </c>
      <c r="F8" s="28"/>
      <c r="G8" s="31">
        <f>SUM(G9)</f>
        <v>0</v>
      </c>
      <c r="H8" s="31"/>
      <c r="I8" s="31"/>
    </row>
    <row r="9" spans="1:9" s="32" customFormat="1" ht="12.75" hidden="1">
      <c r="A9" s="27" t="s">
        <v>46</v>
      </c>
      <c r="B9" s="28" t="s">
        <v>96</v>
      </c>
      <c r="C9" s="28" t="s">
        <v>30</v>
      </c>
      <c r="D9" s="28" t="s">
        <v>31</v>
      </c>
      <c r="E9" s="28" t="s">
        <v>59</v>
      </c>
      <c r="F9" s="28"/>
      <c r="G9" s="31">
        <f>SUM(G12)</f>
        <v>0</v>
      </c>
      <c r="H9" s="31"/>
      <c r="I9" s="31"/>
    </row>
    <row r="10" spans="1:9" s="32" customFormat="1" ht="63.75" hidden="1">
      <c r="A10" s="27" t="s">
        <v>267</v>
      </c>
      <c r="B10" s="28" t="s">
        <v>96</v>
      </c>
      <c r="C10" s="28" t="s">
        <v>30</v>
      </c>
      <c r="D10" s="28" t="s">
        <v>31</v>
      </c>
      <c r="E10" s="28" t="s">
        <v>59</v>
      </c>
      <c r="F10" s="28" t="s">
        <v>164</v>
      </c>
      <c r="G10" s="31">
        <f>G11</f>
        <v>0</v>
      </c>
      <c r="H10" s="31"/>
      <c r="I10" s="31"/>
    </row>
    <row r="11" spans="1:9" s="32" customFormat="1" ht="25.5" hidden="1">
      <c r="A11" s="27" t="s">
        <v>166</v>
      </c>
      <c r="B11" s="28" t="s">
        <v>96</v>
      </c>
      <c r="C11" s="28" t="s">
        <v>30</v>
      </c>
      <c r="D11" s="28" t="s">
        <v>31</v>
      </c>
      <c r="E11" s="28" t="s">
        <v>59</v>
      </c>
      <c r="F11" s="28" t="s">
        <v>165</v>
      </c>
      <c r="G11" s="31">
        <f>G12</f>
        <v>0</v>
      </c>
      <c r="H11" s="31"/>
      <c r="I11" s="31"/>
    </row>
    <row r="12" spans="1:9" s="32" customFormat="1" ht="38.25" hidden="1">
      <c r="A12" s="27" t="s">
        <v>268</v>
      </c>
      <c r="B12" s="28" t="s">
        <v>96</v>
      </c>
      <c r="C12" s="28" t="s">
        <v>30</v>
      </c>
      <c r="D12" s="28" t="s">
        <v>31</v>
      </c>
      <c r="E12" s="28" t="s">
        <v>59</v>
      </c>
      <c r="F12" s="28" t="s">
        <v>134</v>
      </c>
      <c r="G12" s="31"/>
      <c r="H12" s="31"/>
      <c r="I12" s="31"/>
    </row>
    <row r="13" spans="1:9" s="32" customFormat="1" ht="44.25" customHeight="1">
      <c r="A13" s="27" t="s">
        <v>467</v>
      </c>
      <c r="B13" s="28" t="s">
        <v>96</v>
      </c>
      <c r="C13" s="28" t="s">
        <v>30</v>
      </c>
      <c r="D13" s="28" t="s">
        <v>31</v>
      </c>
      <c r="E13" s="28" t="s">
        <v>349</v>
      </c>
      <c r="F13" s="28"/>
      <c r="G13" s="31">
        <f>SUM(G15)</f>
        <v>1122428.51</v>
      </c>
      <c r="H13" s="31"/>
      <c r="I13" s="31"/>
    </row>
    <row r="14" spans="1:9" s="32" customFormat="1" ht="31.5" customHeight="1">
      <c r="A14" s="27" t="s">
        <v>374</v>
      </c>
      <c r="B14" s="28" t="s">
        <v>96</v>
      </c>
      <c r="C14" s="28" t="s">
        <v>30</v>
      </c>
      <c r="D14" s="28" t="s">
        <v>31</v>
      </c>
      <c r="E14" s="28" t="s">
        <v>350</v>
      </c>
      <c r="F14" s="28"/>
      <c r="G14" s="31">
        <f>SUM(G17)</f>
        <v>1122428.51</v>
      </c>
      <c r="H14" s="31"/>
      <c r="I14" s="31"/>
    </row>
    <row r="15" spans="1:9" s="32" customFormat="1" ht="12.75">
      <c r="A15" s="27" t="s">
        <v>46</v>
      </c>
      <c r="B15" s="28" t="s">
        <v>96</v>
      </c>
      <c r="C15" s="28" t="s">
        <v>30</v>
      </c>
      <c r="D15" s="28" t="s">
        <v>31</v>
      </c>
      <c r="E15" s="28" t="s">
        <v>351</v>
      </c>
      <c r="F15" s="28"/>
      <c r="G15" s="31">
        <f>G16</f>
        <v>1122428.51</v>
      </c>
      <c r="H15" s="31"/>
      <c r="I15" s="31"/>
    </row>
    <row r="16" spans="1:9" s="32" customFormat="1" ht="63.75">
      <c r="A16" s="27" t="s">
        <v>267</v>
      </c>
      <c r="B16" s="28" t="s">
        <v>96</v>
      </c>
      <c r="C16" s="28" t="s">
        <v>30</v>
      </c>
      <c r="D16" s="28" t="s">
        <v>31</v>
      </c>
      <c r="E16" s="28" t="s">
        <v>351</v>
      </c>
      <c r="F16" s="28" t="s">
        <v>164</v>
      </c>
      <c r="G16" s="31">
        <f>G17</f>
        <v>1122428.51</v>
      </c>
      <c r="H16" s="31"/>
      <c r="I16" s="31"/>
    </row>
    <row r="17" spans="1:9" s="32" customFormat="1" ht="25.5">
      <c r="A17" s="27" t="s">
        <v>166</v>
      </c>
      <c r="B17" s="28" t="s">
        <v>96</v>
      </c>
      <c r="C17" s="28" t="s">
        <v>30</v>
      </c>
      <c r="D17" s="28" t="s">
        <v>31</v>
      </c>
      <c r="E17" s="28" t="s">
        <v>351</v>
      </c>
      <c r="F17" s="28" t="s">
        <v>165</v>
      </c>
      <c r="G17" s="31">
        <f>874076.25+248352.26</f>
        <v>1122428.51</v>
      </c>
      <c r="H17" s="31"/>
      <c r="I17" s="31"/>
    </row>
    <row r="18" spans="1:9" s="32" customFormat="1" ht="38.25" hidden="1">
      <c r="A18" s="27" t="s">
        <v>268</v>
      </c>
      <c r="B18" s="28" t="s">
        <v>96</v>
      </c>
      <c r="C18" s="28" t="s">
        <v>30</v>
      </c>
      <c r="D18" s="28" t="s">
        <v>31</v>
      </c>
      <c r="E18" s="28" t="s">
        <v>351</v>
      </c>
      <c r="F18" s="28" t="s">
        <v>134</v>
      </c>
      <c r="G18" s="31">
        <v>1900000</v>
      </c>
      <c r="H18" s="31"/>
      <c r="I18" s="31"/>
    </row>
    <row r="19" spans="1:9" s="32" customFormat="1" ht="51">
      <c r="A19" s="47" t="s">
        <v>32</v>
      </c>
      <c r="B19" s="48" t="s">
        <v>96</v>
      </c>
      <c r="C19" s="48" t="s">
        <v>30</v>
      </c>
      <c r="D19" s="48" t="s">
        <v>33</v>
      </c>
      <c r="E19" s="48"/>
      <c r="F19" s="48"/>
      <c r="G19" s="43">
        <f>SUM(G20,G33)</f>
        <v>7006950.1899999995</v>
      </c>
      <c r="H19" s="43"/>
      <c r="I19" s="43"/>
    </row>
    <row r="20" spans="1:9" s="32" customFormat="1" ht="51" hidden="1">
      <c r="A20" s="27" t="s">
        <v>47</v>
      </c>
      <c r="B20" s="28" t="s">
        <v>96</v>
      </c>
      <c r="C20" s="28" t="s">
        <v>30</v>
      </c>
      <c r="D20" s="28" t="s">
        <v>33</v>
      </c>
      <c r="E20" s="28" t="s">
        <v>58</v>
      </c>
      <c r="F20" s="28"/>
      <c r="G20" s="31">
        <f>SUM(G21)</f>
        <v>0</v>
      </c>
      <c r="H20" s="31"/>
      <c r="I20" s="31"/>
    </row>
    <row r="21" spans="1:9" s="32" customFormat="1" ht="12.75" hidden="1">
      <c r="A21" s="27" t="s">
        <v>48</v>
      </c>
      <c r="B21" s="28" t="s">
        <v>96</v>
      </c>
      <c r="C21" s="28" t="s">
        <v>30</v>
      </c>
      <c r="D21" s="28" t="s">
        <v>33</v>
      </c>
      <c r="E21" s="28" t="s">
        <v>60</v>
      </c>
      <c r="F21" s="28"/>
      <c r="G21" s="31">
        <f>G22+G26+G30</f>
        <v>0</v>
      </c>
      <c r="H21" s="31"/>
      <c r="I21" s="31"/>
    </row>
    <row r="22" spans="1:9" s="32" customFormat="1" ht="63.75" hidden="1">
      <c r="A22" s="27" t="s">
        <v>267</v>
      </c>
      <c r="B22" s="28" t="s">
        <v>96</v>
      </c>
      <c r="C22" s="28" t="s">
        <v>30</v>
      </c>
      <c r="D22" s="28" t="s">
        <v>33</v>
      </c>
      <c r="E22" s="28" t="s">
        <v>60</v>
      </c>
      <c r="F22" s="28" t="s">
        <v>164</v>
      </c>
      <c r="G22" s="31">
        <f>G23</f>
        <v>0</v>
      </c>
      <c r="H22" s="31"/>
      <c r="I22" s="31"/>
    </row>
    <row r="23" spans="1:9" s="32" customFormat="1" ht="25.5" hidden="1">
      <c r="A23" s="27" t="s">
        <v>166</v>
      </c>
      <c r="B23" s="28" t="s">
        <v>96</v>
      </c>
      <c r="C23" s="28" t="s">
        <v>30</v>
      </c>
      <c r="D23" s="28" t="s">
        <v>33</v>
      </c>
      <c r="E23" s="28" t="s">
        <v>60</v>
      </c>
      <c r="F23" s="28" t="s">
        <v>165</v>
      </c>
      <c r="G23" s="31">
        <f>G24+G25</f>
        <v>0</v>
      </c>
      <c r="H23" s="31"/>
      <c r="I23" s="31"/>
    </row>
    <row r="24" spans="1:9" s="32" customFormat="1" ht="38.25" hidden="1">
      <c r="A24" s="27" t="s">
        <v>268</v>
      </c>
      <c r="B24" s="28" t="s">
        <v>96</v>
      </c>
      <c r="C24" s="28" t="s">
        <v>30</v>
      </c>
      <c r="D24" s="28" t="s">
        <v>33</v>
      </c>
      <c r="E24" s="28" t="s">
        <v>60</v>
      </c>
      <c r="F24" s="28" t="s">
        <v>134</v>
      </c>
      <c r="G24" s="31"/>
      <c r="H24" s="31"/>
      <c r="I24" s="31"/>
    </row>
    <row r="25" spans="1:9" s="32" customFormat="1" ht="38.25" hidden="1">
      <c r="A25" s="27" t="s">
        <v>269</v>
      </c>
      <c r="B25" s="28" t="s">
        <v>96</v>
      </c>
      <c r="C25" s="28" t="s">
        <v>30</v>
      </c>
      <c r="D25" s="28" t="s">
        <v>33</v>
      </c>
      <c r="E25" s="28" t="s">
        <v>60</v>
      </c>
      <c r="F25" s="28" t="s">
        <v>135</v>
      </c>
      <c r="G25" s="31"/>
      <c r="H25" s="31"/>
      <c r="I25" s="31"/>
    </row>
    <row r="26" spans="1:9" s="32" customFormat="1" ht="25.5" hidden="1">
      <c r="A26" s="27" t="s">
        <v>270</v>
      </c>
      <c r="B26" s="28" t="s">
        <v>96</v>
      </c>
      <c r="C26" s="28" t="s">
        <v>30</v>
      </c>
      <c r="D26" s="28" t="s">
        <v>33</v>
      </c>
      <c r="E26" s="28" t="s">
        <v>60</v>
      </c>
      <c r="F26" s="28" t="s">
        <v>170</v>
      </c>
      <c r="G26" s="31">
        <f>G27</f>
        <v>0</v>
      </c>
      <c r="H26" s="31"/>
      <c r="I26" s="31"/>
    </row>
    <row r="27" spans="1:9" s="32" customFormat="1" ht="38.25" hidden="1">
      <c r="A27" s="12" t="s">
        <v>271</v>
      </c>
      <c r="B27" s="49">
        <v>650</v>
      </c>
      <c r="C27" s="50">
        <v>1</v>
      </c>
      <c r="D27" s="50">
        <v>4</v>
      </c>
      <c r="E27" s="51">
        <v>20400</v>
      </c>
      <c r="F27" s="52">
        <v>240</v>
      </c>
      <c r="G27" s="53">
        <f>G28+G29</f>
        <v>0</v>
      </c>
      <c r="H27" s="54"/>
      <c r="I27" s="55" t="s">
        <v>168</v>
      </c>
    </row>
    <row r="28" spans="1:9" s="32" customFormat="1" ht="25.5" hidden="1">
      <c r="A28" s="27" t="s">
        <v>272</v>
      </c>
      <c r="B28" s="28" t="s">
        <v>96</v>
      </c>
      <c r="C28" s="28" t="s">
        <v>30</v>
      </c>
      <c r="D28" s="28" t="s">
        <v>33</v>
      </c>
      <c r="E28" s="28" t="s">
        <v>60</v>
      </c>
      <c r="F28" s="28" t="s">
        <v>121</v>
      </c>
      <c r="G28" s="31"/>
      <c r="H28" s="31"/>
      <c r="I28" s="31"/>
    </row>
    <row r="29" spans="1:9" s="32" customFormat="1" ht="38.25" hidden="1">
      <c r="A29" s="27" t="s">
        <v>273</v>
      </c>
      <c r="B29" s="28" t="s">
        <v>96</v>
      </c>
      <c r="C29" s="28" t="s">
        <v>30</v>
      </c>
      <c r="D29" s="28" t="s">
        <v>33</v>
      </c>
      <c r="E29" s="28" t="s">
        <v>60</v>
      </c>
      <c r="F29" s="28" t="s">
        <v>122</v>
      </c>
      <c r="G29" s="31"/>
      <c r="H29" s="31"/>
      <c r="I29" s="31"/>
    </row>
    <row r="30" spans="1:9" s="32" customFormat="1" ht="12.75" hidden="1">
      <c r="A30" s="12" t="s">
        <v>171</v>
      </c>
      <c r="B30" s="28" t="s">
        <v>96</v>
      </c>
      <c r="C30" s="50">
        <v>1</v>
      </c>
      <c r="D30" s="50">
        <v>4</v>
      </c>
      <c r="E30" s="51">
        <v>20400</v>
      </c>
      <c r="F30" s="52">
        <v>800</v>
      </c>
      <c r="G30" s="56">
        <f>G31</f>
        <v>0</v>
      </c>
      <c r="H30" s="54"/>
      <c r="I30" s="55" t="s">
        <v>168</v>
      </c>
    </row>
    <row r="31" spans="1:9" s="32" customFormat="1" ht="12.75" hidden="1">
      <c r="A31" s="12" t="s">
        <v>172</v>
      </c>
      <c r="B31" s="28" t="s">
        <v>96</v>
      </c>
      <c r="C31" s="50">
        <v>1</v>
      </c>
      <c r="D31" s="50">
        <v>4</v>
      </c>
      <c r="E31" s="51">
        <v>20400</v>
      </c>
      <c r="F31" s="52">
        <v>850</v>
      </c>
      <c r="G31" s="56">
        <f>G32</f>
        <v>0</v>
      </c>
      <c r="H31" s="54"/>
      <c r="I31" s="55" t="s">
        <v>168</v>
      </c>
    </row>
    <row r="32" spans="1:9" s="32" customFormat="1" ht="12.75" hidden="1">
      <c r="A32" s="27" t="s">
        <v>208</v>
      </c>
      <c r="B32" s="28" t="s">
        <v>96</v>
      </c>
      <c r="C32" s="28" t="s">
        <v>30</v>
      </c>
      <c r="D32" s="28" t="s">
        <v>33</v>
      </c>
      <c r="E32" s="28" t="s">
        <v>60</v>
      </c>
      <c r="F32" s="28" t="s">
        <v>123</v>
      </c>
      <c r="G32" s="31"/>
      <c r="H32" s="31"/>
      <c r="I32" s="31"/>
    </row>
    <row r="33" spans="1:9" s="32" customFormat="1" ht="38.25">
      <c r="A33" s="27" t="s">
        <v>467</v>
      </c>
      <c r="B33" s="28" t="s">
        <v>96</v>
      </c>
      <c r="C33" s="28" t="s">
        <v>30</v>
      </c>
      <c r="D33" s="28" t="s">
        <v>33</v>
      </c>
      <c r="E33" s="28" t="s">
        <v>349</v>
      </c>
      <c r="F33" s="28"/>
      <c r="G33" s="31">
        <f>SUM(G35)</f>
        <v>7006950.1899999995</v>
      </c>
      <c r="H33" s="31"/>
      <c r="I33" s="31"/>
    </row>
    <row r="34" spans="1:9" s="32" customFormat="1" ht="25.5">
      <c r="A34" s="27" t="s">
        <v>374</v>
      </c>
      <c r="B34" s="28" t="s">
        <v>96</v>
      </c>
      <c r="C34" s="28" t="s">
        <v>30</v>
      </c>
      <c r="D34" s="28" t="s">
        <v>33</v>
      </c>
      <c r="E34" s="28" t="s">
        <v>350</v>
      </c>
      <c r="F34" s="28"/>
      <c r="G34" s="31">
        <f>G35+G47+G39</f>
        <v>7011904.1899999995</v>
      </c>
      <c r="H34" s="31"/>
      <c r="I34" s="31"/>
    </row>
    <row r="35" spans="1:9" s="32" customFormat="1" ht="25.5">
      <c r="A35" s="27" t="s">
        <v>263</v>
      </c>
      <c r="B35" s="28" t="s">
        <v>96</v>
      </c>
      <c r="C35" s="28" t="s">
        <v>30</v>
      </c>
      <c r="D35" s="28" t="s">
        <v>33</v>
      </c>
      <c r="E35" s="28" t="s">
        <v>352</v>
      </c>
      <c r="F35" s="28"/>
      <c r="G35" s="31">
        <f>G36+G48+G39</f>
        <v>7006950.1899999995</v>
      </c>
      <c r="H35" s="31"/>
      <c r="I35" s="31"/>
    </row>
    <row r="36" spans="1:9" s="32" customFormat="1" ht="63.75">
      <c r="A36" s="27" t="s">
        <v>267</v>
      </c>
      <c r="B36" s="28" t="s">
        <v>96</v>
      </c>
      <c r="C36" s="28" t="s">
        <v>30</v>
      </c>
      <c r="D36" s="28" t="s">
        <v>33</v>
      </c>
      <c r="E36" s="28" t="s">
        <v>352</v>
      </c>
      <c r="F36" s="28" t="s">
        <v>164</v>
      </c>
      <c r="G36" s="31">
        <f>G37</f>
        <v>7001996.1899999995</v>
      </c>
      <c r="H36" s="31"/>
      <c r="I36" s="31"/>
    </row>
    <row r="37" spans="1:9" s="32" customFormat="1" ht="25.5">
      <c r="A37" s="27" t="s">
        <v>166</v>
      </c>
      <c r="B37" s="28" t="s">
        <v>96</v>
      </c>
      <c r="C37" s="28" t="s">
        <v>30</v>
      </c>
      <c r="D37" s="28" t="s">
        <v>33</v>
      </c>
      <c r="E37" s="28" t="s">
        <v>352</v>
      </c>
      <c r="F37" s="28" t="s">
        <v>165</v>
      </c>
      <c r="G37" s="31">
        <f>5564552.97+1437443.22</f>
        <v>7001996.1899999995</v>
      </c>
      <c r="H37" s="31"/>
      <c r="I37" s="31"/>
    </row>
    <row r="38" spans="1:9" s="32" customFormat="1" ht="38.25" hidden="1">
      <c r="A38" s="27" t="s">
        <v>268</v>
      </c>
      <c r="B38" s="28" t="s">
        <v>96</v>
      </c>
      <c r="C38" s="28" t="s">
        <v>30</v>
      </c>
      <c r="D38" s="28" t="s">
        <v>33</v>
      </c>
      <c r="E38" s="28" t="s">
        <v>352</v>
      </c>
      <c r="F38" s="28" t="s">
        <v>134</v>
      </c>
      <c r="G38" s="31">
        <v>12173327</v>
      </c>
      <c r="H38" s="31"/>
      <c r="I38" s="31"/>
    </row>
    <row r="39" spans="1:9" s="32" customFormat="1" ht="12.75">
      <c r="A39" s="69" t="s">
        <v>484</v>
      </c>
      <c r="B39" s="49">
        <v>650</v>
      </c>
      <c r="C39" s="28" t="s">
        <v>30</v>
      </c>
      <c r="D39" s="28" t="s">
        <v>33</v>
      </c>
      <c r="E39" s="28" t="s">
        <v>353</v>
      </c>
      <c r="F39" s="52" t="s">
        <v>168</v>
      </c>
      <c r="G39" s="56">
        <f>G40+G42+G45</f>
        <v>4954</v>
      </c>
      <c r="H39" s="61"/>
      <c r="I39" s="62" t="s">
        <v>168</v>
      </c>
    </row>
    <row r="40" spans="1:9" s="32" customFormat="1" ht="63.75">
      <c r="A40" s="27" t="s">
        <v>207</v>
      </c>
      <c r="B40" s="28" t="s">
        <v>96</v>
      </c>
      <c r="C40" s="28" t="s">
        <v>30</v>
      </c>
      <c r="D40" s="28" t="s">
        <v>33</v>
      </c>
      <c r="E40" s="28" t="s">
        <v>353</v>
      </c>
      <c r="F40" s="28" t="s">
        <v>164</v>
      </c>
      <c r="G40" s="31">
        <f>G41</f>
        <v>4954</v>
      </c>
      <c r="H40" s="31"/>
      <c r="I40" s="31"/>
    </row>
    <row r="41" spans="1:9" s="32" customFormat="1" ht="25.5">
      <c r="A41" s="27" t="s">
        <v>166</v>
      </c>
      <c r="B41" s="28" t="s">
        <v>96</v>
      </c>
      <c r="C41" s="28" t="s">
        <v>30</v>
      </c>
      <c r="D41" s="28" t="s">
        <v>33</v>
      </c>
      <c r="E41" s="28" t="s">
        <v>353</v>
      </c>
      <c r="F41" s="28" t="s">
        <v>165</v>
      </c>
      <c r="G41" s="31">
        <v>4954</v>
      </c>
      <c r="H41" s="31"/>
      <c r="I41" s="31"/>
    </row>
    <row r="42" spans="1:9" s="32" customFormat="1" ht="25.5" hidden="1">
      <c r="A42" s="27" t="s">
        <v>270</v>
      </c>
      <c r="B42" s="28" t="s">
        <v>96</v>
      </c>
      <c r="C42" s="28" t="s">
        <v>30</v>
      </c>
      <c r="D42" s="28" t="s">
        <v>33</v>
      </c>
      <c r="E42" s="28" t="s">
        <v>353</v>
      </c>
      <c r="F42" s="28" t="s">
        <v>170</v>
      </c>
      <c r="G42" s="31">
        <f>G43</f>
        <v>0</v>
      </c>
      <c r="H42" s="31"/>
      <c r="I42" s="31"/>
    </row>
    <row r="43" spans="1:9" s="32" customFormat="1" ht="38.25" hidden="1">
      <c r="A43" s="12" t="s">
        <v>271</v>
      </c>
      <c r="B43" s="49">
        <v>650</v>
      </c>
      <c r="C43" s="28" t="s">
        <v>30</v>
      </c>
      <c r="D43" s="28" t="s">
        <v>33</v>
      </c>
      <c r="E43" s="28" t="s">
        <v>353</v>
      </c>
      <c r="F43" s="52">
        <v>240</v>
      </c>
      <c r="G43" s="56"/>
      <c r="H43" s="53"/>
      <c r="I43" s="53"/>
    </row>
    <row r="44" spans="1:9" s="32" customFormat="1" ht="38.25" hidden="1">
      <c r="A44" s="27" t="s">
        <v>273</v>
      </c>
      <c r="B44" s="28" t="s">
        <v>96</v>
      </c>
      <c r="C44" s="28" t="s">
        <v>30</v>
      </c>
      <c r="D44" s="28" t="s">
        <v>33</v>
      </c>
      <c r="E44" s="28" t="s">
        <v>352</v>
      </c>
      <c r="F44" s="28" t="s">
        <v>122</v>
      </c>
      <c r="G44" s="31">
        <v>20000</v>
      </c>
      <c r="H44" s="31"/>
      <c r="I44" s="31"/>
    </row>
    <row r="45" spans="1:9" s="32" customFormat="1" ht="25.5" hidden="1">
      <c r="A45" s="27" t="s">
        <v>167</v>
      </c>
      <c r="B45" s="28" t="s">
        <v>96</v>
      </c>
      <c r="C45" s="28" t="s">
        <v>30</v>
      </c>
      <c r="D45" s="28" t="s">
        <v>33</v>
      </c>
      <c r="E45" s="28" t="s">
        <v>353</v>
      </c>
      <c r="F45" s="28" t="s">
        <v>170</v>
      </c>
      <c r="G45" s="31">
        <f>G46</f>
        <v>0</v>
      </c>
      <c r="H45" s="31"/>
      <c r="I45" s="31"/>
    </row>
    <row r="46" spans="1:9" s="32" customFormat="1" ht="25.5" hidden="1">
      <c r="A46" s="12" t="s">
        <v>169</v>
      </c>
      <c r="B46" s="49">
        <v>650</v>
      </c>
      <c r="C46" s="28" t="s">
        <v>30</v>
      </c>
      <c r="D46" s="28" t="s">
        <v>33</v>
      </c>
      <c r="E46" s="28" t="s">
        <v>353</v>
      </c>
      <c r="F46" s="52">
        <v>240</v>
      </c>
      <c r="G46" s="56"/>
      <c r="H46" s="53"/>
      <c r="I46" s="53"/>
    </row>
    <row r="47" spans="1:9" s="32" customFormat="1" ht="38.25" hidden="1">
      <c r="A47" s="27" t="s">
        <v>269</v>
      </c>
      <c r="B47" s="28" t="s">
        <v>96</v>
      </c>
      <c r="C47" s="28" t="s">
        <v>30</v>
      </c>
      <c r="D47" s="28" t="s">
        <v>33</v>
      </c>
      <c r="E47" s="28" t="s">
        <v>262</v>
      </c>
      <c r="F47" s="28" t="s">
        <v>135</v>
      </c>
      <c r="G47" s="31"/>
      <c r="H47" s="31"/>
      <c r="I47" s="31"/>
    </row>
    <row r="48" spans="1:9" s="32" customFormat="1" ht="25.5" hidden="1">
      <c r="A48" s="27" t="s">
        <v>270</v>
      </c>
      <c r="B48" s="28" t="s">
        <v>96</v>
      </c>
      <c r="C48" s="28" t="s">
        <v>30</v>
      </c>
      <c r="D48" s="28" t="s">
        <v>33</v>
      </c>
      <c r="E48" s="28" t="s">
        <v>262</v>
      </c>
      <c r="F48" s="28" t="s">
        <v>170</v>
      </c>
      <c r="G48" s="31">
        <f>G49</f>
        <v>0</v>
      </c>
      <c r="H48" s="31"/>
      <c r="I48" s="31"/>
    </row>
    <row r="49" spans="1:9" s="32" customFormat="1" ht="38.25" hidden="1">
      <c r="A49" s="12" t="s">
        <v>271</v>
      </c>
      <c r="B49" s="49">
        <v>650</v>
      </c>
      <c r="C49" s="28" t="s">
        <v>30</v>
      </c>
      <c r="D49" s="28" t="s">
        <v>33</v>
      </c>
      <c r="E49" s="28" t="s">
        <v>262</v>
      </c>
      <c r="F49" s="52">
        <v>240</v>
      </c>
      <c r="G49" s="56">
        <f>G50</f>
        <v>0</v>
      </c>
      <c r="H49" s="53"/>
      <c r="I49" s="53"/>
    </row>
    <row r="50" spans="1:9" s="32" customFormat="1" ht="38.25" hidden="1">
      <c r="A50" s="27" t="s">
        <v>273</v>
      </c>
      <c r="B50" s="28" t="s">
        <v>96</v>
      </c>
      <c r="C50" s="28" t="s">
        <v>30</v>
      </c>
      <c r="D50" s="28" t="s">
        <v>33</v>
      </c>
      <c r="E50" s="28" t="s">
        <v>262</v>
      </c>
      <c r="F50" s="28" t="s">
        <v>122</v>
      </c>
      <c r="G50" s="31"/>
      <c r="H50" s="31"/>
      <c r="I50" s="31"/>
    </row>
    <row r="51" spans="1:9" s="32" customFormat="1" ht="25.5">
      <c r="A51" s="57" t="s">
        <v>116</v>
      </c>
      <c r="B51" s="48" t="s">
        <v>96</v>
      </c>
      <c r="C51" s="48" t="s">
        <v>30</v>
      </c>
      <c r="D51" s="48" t="s">
        <v>93</v>
      </c>
      <c r="E51" s="48"/>
      <c r="F51" s="48"/>
      <c r="G51" s="43">
        <f>SUM(G54)</f>
        <v>0</v>
      </c>
      <c r="H51" s="43"/>
      <c r="I51" s="43"/>
    </row>
    <row r="52" spans="1:9" s="32" customFormat="1" ht="38.25">
      <c r="A52" s="27" t="s">
        <v>467</v>
      </c>
      <c r="B52" s="28" t="s">
        <v>96</v>
      </c>
      <c r="C52" s="28" t="s">
        <v>30</v>
      </c>
      <c r="D52" s="28" t="s">
        <v>93</v>
      </c>
      <c r="E52" s="28" t="s">
        <v>349</v>
      </c>
      <c r="F52" s="28"/>
      <c r="G52" s="31">
        <f>SUM(G54)</f>
        <v>0</v>
      </c>
      <c r="H52" s="31"/>
      <c r="I52" s="31"/>
    </row>
    <row r="53" spans="1:9" s="32" customFormat="1" ht="25.5">
      <c r="A53" s="27" t="s">
        <v>374</v>
      </c>
      <c r="B53" s="28" t="s">
        <v>96</v>
      </c>
      <c r="C53" s="28" t="s">
        <v>30</v>
      </c>
      <c r="D53" s="28" t="s">
        <v>93</v>
      </c>
      <c r="E53" s="28" t="s">
        <v>350</v>
      </c>
      <c r="F53" s="28"/>
      <c r="G53" s="31">
        <f>G54</f>
        <v>0</v>
      </c>
      <c r="H53" s="31"/>
      <c r="I53" s="31"/>
    </row>
    <row r="54" spans="1:9" s="32" customFormat="1" ht="51">
      <c r="A54" s="27" t="s">
        <v>417</v>
      </c>
      <c r="B54" s="28" t="s">
        <v>96</v>
      </c>
      <c r="C54" s="28" t="s">
        <v>30</v>
      </c>
      <c r="D54" s="28" t="s">
        <v>93</v>
      </c>
      <c r="E54" s="28" t="s">
        <v>353</v>
      </c>
      <c r="F54" s="28"/>
      <c r="G54" s="31">
        <f>G55</f>
        <v>0</v>
      </c>
      <c r="H54" s="31"/>
      <c r="I54" s="31"/>
    </row>
    <row r="55" spans="1:9" s="32" customFormat="1" ht="12.75">
      <c r="A55" s="27" t="s">
        <v>171</v>
      </c>
      <c r="B55" s="28" t="s">
        <v>96</v>
      </c>
      <c r="C55" s="28" t="s">
        <v>30</v>
      </c>
      <c r="D55" s="28" t="s">
        <v>93</v>
      </c>
      <c r="E55" s="28" t="s">
        <v>353</v>
      </c>
      <c r="F55" s="28" t="s">
        <v>281</v>
      </c>
      <c r="G55" s="31">
        <f>G56</f>
        <v>0</v>
      </c>
      <c r="H55" s="31"/>
      <c r="I55" s="31"/>
    </row>
    <row r="56" spans="1:9" s="32" customFormat="1" ht="12.75">
      <c r="A56" s="12" t="s">
        <v>404</v>
      </c>
      <c r="B56" s="49">
        <v>650</v>
      </c>
      <c r="C56" s="50">
        <v>1</v>
      </c>
      <c r="D56" s="50">
        <v>7</v>
      </c>
      <c r="E56" s="28" t="s">
        <v>353</v>
      </c>
      <c r="F56" s="52">
        <v>880</v>
      </c>
      <c r="G56" s="56"/>
      <c r="H56" s="54"/>
      <c r="I56" s="55" t="s">
        <v>168</v>
      </c>
    </row>
    <row r="57" spans="1:9" s="32" customFormat="1" ht="25.5" hidden="1">
      <c r="A57" s="27" t="s">
        <v>117</v>
      </c>
      <c r="B57" s="28" t="s">
        <v>96</v>
      </c>
      <c r="C57" s="28" t="s">
        <v>30</v>
      </c>
      <c r="D57" s="28" t="s">
        <v>93</v>
      </c>
      <c r="E57" s="28" t="s">
        <v>118</v>
      </c>
      <c r="F57" s="28" t="s">
        <v>122</v>
      </c>
      <c r="G57" s="31"/>
      <c r="H57" s="31"/>
      <c r="I57" s="31"/>
    </row>
    <row r="58" spans="1:9" s="58" customFormat="1" ht="12.75">
      <c r="A58" s="57" t="s">
        <v>34</v>
      </c>
      <c r="B58" s="48" t="s">
        <v>96</v>
      </c>
      <c r="C58" s="48" t="s">
        <v>30</v>
      </c>
      <c r="D58" s="48" t="s">
        <v>92</v>
      </c>
      <c r="E58" s="48"/>
      <c r="F58" s="48"/>
      <c r="G58" s="43">
        <f>G59+G63</f>
        <v>0</v>
      </c>
      <c r="H58" s="43"/>
      <c r="I58" s="43"/>
    </row>
    <row r="59" spans="1:9" s="58" customFormat="1" ht="12.75" hidden="1">
      <c r="A59" s="27" t="s">
        <v>34</v>
      </c>
      <c r="B59" s="28" t="s">
        <v>96</v>
      </c>
      <c r="C59" s="28" t="s">
        <v>30</v>
      </c>
      <c r="D59" s="28" t="s">
        <v>92</v>
      </c>
      <c r="E59" s="28" t="s">
        <v>61</v>
      </c>
      <c r="F59" s="28"/>
      <c r="G59" s="31">
        <f aca="true" t="shared" si="0" ref="G59:G66">G60</f>
        <v>0</v>
      </c>
      <c r="H59" s="31"/>
      <c r="I59" s="31"/>
    </row>
    <row r="60" spans="1:9" s="58" customFormat="1" ht="12.75" hidden="1">
      <c r="A60" s="27" t="s">
        <v>49</v>
      </c>
      <c r="B60" s="28" t="s">
        <v>96</v>
      </c>
      <c r="C60" s="28" t="s">
        <v>30</v>
      </c>
      <c r="D60" s="28" t="s">
        <v>92</v>
      </c>
      <c r="E60" s="28" t="s">
        <v>62</v>
      </c>
      <c r="F60" s="28"/>
      <c r="G60" s="31">
        <f t="shared" si="0"/>
        <v>0</v>
      </c>
      <c r="H60" s="31"/>
      <c r="I60" s="31"/>
    </row>
    <row r="61" spans="1:9" s="58" customFormat="1" ht="12.75" hidden="1">
      <c r="A61" s="12" t="s">
        <v>171</v>
      </c>
      <c r="B61" s="49">
        <v>650</v>
      </c>
      <c r="C61" s="50">
        <v>1</v>
      </c>
      <c r="D61" s="50">
        <v>11</v>
      </c>
      <c r="E61" s="51">
        <v>700500</v>
      </c>
      <c r="F61" s="52">
        <v>800</v>
      </c>
      <c r="G61" s="56">
        <f t="shared" si="0"/>
        <v>0</v>
      </c>
      <c r="H61" s="54"/>
      <c r="I61" s="55" t="s">
        <v>168</v>
      </c>
    </row>
    <row r="62" spans="1:9" s="58" customFormat="1" ht="12.75" hidden="1">
      <c r="A62" s="27" t="s">
        <v>128</v>
      </c>
      <c r="B62" s="28" t="s">
        <v>96</v>
      </c>
      <c r="C62" s="28" t="s">
        <v>30</v>
      </c>
      <c r="D62" s="28" t="s">
        <v>92</v>
      </c>
      <c r="E62" s="28" t="s">
        <v>62</v>
      </c>
      <c r="F62" s="28" t="s">
        <v>126</v>
      </c>
      <c r="G62" s="31"/>
      <c r="H62" s="31"/>
      <c r="I62" s="31"/>
    </row>
    <row r="63" spans="1:9" s="58" customFormat="1" ht="25.5">
      <c r="A63" s="17" t="s">
        <v>474</v>
      </c>
      <c r="B63" s="28" t="s">
        <v>96</v>
      </c>
      <c r="C63" s="28" t="s">
        <v>30</v>
      </c>
      <c r="D63" s="28" t="s">
        <v>92</v>
      </c>
      <c r="E63" s="59" t="s">
        <v>357</v>
      </c>
      <c r="F63" s="28"/>
      <c r="G63" s="31">
        <f>G65</f>
        <v>0</v>
      </c>
      <c r="H63" s="31"/>
      <c r="I63" s="31"/>
    </row>
    <row r="64" spans="1:9" s="58" customFormat="1" ht="25.5">
      <c r="A64" s="60" t="s">
        <v>475</v>
      </c>
      <c r="B64" s="28" t="s">
        <v>96</v>
      </c>
      <c r="C64" s="28" t="s">
        <v>30</v>
      </c>
      <c r="D64" s="28" t="s">
        <v>92</v>
      </c>
      <c r="E64" s="59" t="s">
        <v>358</v>
      </c>
      <c r="F64" s="28"/>
      <c r="G64" s="31">
        <f>G65</f>
        <v>0</v>
      </c>
      <c r="H64" s="31"/>
      <c r="I64" s="31"/>
    </row>
    <row r="65" spans="1:9" s="58" customFormat="1" ht="17.25" customHeight="1">
      <c r="A65" s="27" t="s">
        <v>492</v>
      </c>
      <c r="B65" s="28" t="s">
        <v>96</v>
      </c>
      <c r="C65" s="28" t="s">
        <v>30</v>
      </c>
      <c r="D65" s="28" t="s">
        <v>92</v>
      </c>
      <c r="E65" s="59" t="s">
        <v>486</v>
      </c>
      <c r="F65" s="28"/>
      <c r="G65" s="31">
        <f t="shared" si="0"/>
        <v>0</v>
      </c>
      <c r="H65" s="31"/>
      <c r="I65" s="31"/>
    </row>
    <row r="66" spans="1:9" s="58" customFormat="1" ht="12.75">
      <c r="A66" s="12" t="s">
        <v>171</v>
      </c>
      <c r="B66" s="49">
        <v>650</v>
      </c>
      <c r="C66" s="50">
        <v>1</v>
      </c>
      <c r="D66" s="50">
        <v>11</v>
      </c>
      <c r="E66" s="59" t="s">
        <v>486</v>
      </c>
      <c r="F66" s="52">
        <v>800</v>
      </c>
      <c r="G66" s="56">
        <f t="shared" si="0"/>
        <v>0</v>
      </c>
      <c r="H66" s="54"/>
      <c r="I66" s="55" t="s">
        <v>168</v>
      </c>
    </row>
    <row r="67" spans="1:9" s="58" customFormat="1" ht="12.75">
      <c r="A67" s="27" t="s">
        <v>128</v>
      </c>
      <c r="B67" s="28" t="s">
        <v>96</v>
      </c>
      <c r="C67" s="28" t="s">
        <v>30</v>
      </c>
      <c r="D67" s="28" t="s">
        <v>92</v>
      </c>
      <c r="E67" s="59" t="s">
        <v>486</v>
      </c>
      <c r="F67" s="28" t="s">
        <v>126</v>
      </c>
      <c r="G67" s="31"/>
      <c r="H67" s="31"/>
      <c r="I67" s="31"/>
    </row>
    <row r="68" spans="1:9" s="32" customFormat="1" ht="12.75">
      <c r="A68" s="47" t="s">
        <v>97</v>
      </c>
      <c r="B68" s="48" t="s">
        <v>96</v>
      </c>
      <c r="C68" s="48" t="s">
        <v>30</v>
      </c>
      <c r="D68" s="48" t="s">
        <v>94</v>
      </c>
      <c r="E68" s="48"/>
      <c r="F68" s="48"/>
      <c r="G68" s="43">
        <f>SUM(G78+G84+G69+G138+G90+G128+G111+G117+G141+G148)</f>
        <v>6046586.71</v>
      </c>
      <c r="H68" s="43"/>
      <c r="I68" s="43"/>
    </row>
    <row r="69" spans="1:9" s="32" customFormat="1" ht="51" hidden="1">
      <c r="A69" s="33" t="s">
        <v>412</v>
      </c>
      <c r="B69" s="29" t="s">
        <v>96</v>
      </c>
      <c r="C69" s="28" t="s">
        <v>30</v>
      </c>
      <c r="D69" s="28" t="s">
        <v>94</v>
      </c>
      <c r="E69" s="28" t="s">
        <v>337</v>
      </c>
      <c r="F69" s="28"/>
      <c r="G69" s="31">
        <f>G71+G138</f>
        <v>0</v>
      </c>
      <c r="H69" s="31"/>
      <c r="I69" s="31"/>
    </row>
    <row r="70" spans="1:9" s="32" customFormat="1" ht="25.5" hidden="1">
      <c r="A70" s="27" t="s">
        <v>375</v>
      </c>
      <c r="B70" s="28" t="s">
        <v>96</v>
      </c>
      <c r="C70" s="28" t="s">
        <v>30</v>
      </c>
      <c r="D70" s="28" t="s">
        <v>94</v>
      </c>
      <c r="E70" s="28" t="s">
        <v>336</v>
      </c>
      <c r="F70" s="28"/>
      <c r="G70" s="31">
        <f>G71</f>
        <v>0</v>
      </c>
      <c r="H70" s="31"/>
      <c r="I70" s="31"/>
    </row>
    <row r="71" spans="1:9" s="32" customFormat="1" ht="12.75" hidden="1">
      <c r="A71" s="27" t="s">
        <v>436</v>
      </c>
      <c r="B71" s="28" t="s">
        <v>96</v>
      </c>
      <c r="C71" s="28" t="s">
        <v>30</v>
      </c>
      <c r="D71" s="28" t="s">
        <v>94</v>
      </c>
      <c r="E71" s="28" t="s">
        <v>338</v>
      </c>
      <c r="F71" s="28"/>
      <c r="G71" s="31">
        <f>G72+G75</f>
        <v>0</v>
      </c>
      <c r="H71" s="31"/>
      <c r="I71" s="31"/>
    </row>
    <row r="72" spans="1:9" s="32" customFormat="1" ht="63.75" hidden="1">
      <c r="A72" s="27" t="s">
        <v>267</v>
      </c>
      <c r="B72" s="28" t="s">
        <v>96</v>
      </c>
      <c r="C72" s="28" t="s">
        <v>30</v>
      </c>
      <c r="D72" s="28" t="s">
        <v>94</v>
      </c>
      <c r="E72" s="28" t="s">
        <v>338</v>
      </c>
      <c r="F72" s="28" t="s">
        <v>164</v>
      </c>
      <c r="G72" s="31">
        <f>G73</f>
        <v>0</v>
      </c>
      <c r="H72" s="31"/>
      <c r="I72" s="31"/>
    </row>
    <row r="73" spans="1:9" s="32" customFormat="1" ht="25.5" hidden="1">
      <c r="A73" s="27" t="s">
        <v>166</v>
      </c>
      <c r="B73" s="28" t="s">
        <v>96</v>
      </c>
      <c r="C73" s="28" t="s">
        <v>30</v>
      </c>
      <c r="D73" s="28" t="s">
        <v>94</v>
      </c>
      <c r="E73" s="28" t="s">
        <v>338</v>
      </c>
      <c r="F73" s="28" t="s">
        <v>165</v>
      </c>
      <c r="G73" s="31"/>
      <c r="H73" s="31"/>
      <c r="I73" s="31"/>
    </row>
    <row r="74" spans="1:9" s="32" customFormat="1" ht="38.25" hidden="1">
      <c r="A74" s="27" t="s">
        <v>269</v>
      </c>
      <c r="B74" s="28" t="s">
        <v>96</v>
      </c>
      <c r="C74" s="28" t="s">
        <v>30</v>
      </c>
      <c r="D74" s="28" t="s">
        <v>94</v>
      </c>
      <c r="E74" s="28" t="s">
        <v>338</v>
      </c>
      <c r="F74" s="28" t="s">
        <v>135</v>
      </c>
      <c r="G74" s="31">
        <v>2353</v>
      </c>
      <c r="H74" s="31"/>
      <c r="I74" s="31"/>
    </row>
    <row r="75" spans="1:9" s="32" customFormat="1" ht="25.5" hidden="1">
      <c r="A75" s="27" t="s">
        <v>270</v>
      </c>
      <c r="B75" s="28" t="s">
        <v>96</v>
      </c>
      <c r="C75" s="28" t="s">
        <v>30</v>
      </c>
      <c r="D75" s="28" t="s">
        <v>94</v>
      </c>
      <c r="E75" s="28" t="s">
        <v>338</v>
      </c>
      <c r="F75" s="28" t="s">
        <v>170</v>
      </c>
      <c r="G75" s="31">
        <f>G76</f>
        <v>0</v>
      </c>
      <c r="H75" s="31"/>
      <c r="I75" s="31"/>
    </row>
    <row r="76" spans="1:9" s="32" customFormat="1" ht="38.25" hidden="1">
      <c r="A76" s="12" t="s">
        <v>271</v>
      </c>
      <c r="B76" s="49">
        <v>650</v>
      </c>
      <c r="C76" s="28" t="s">
        <v>30</v>
      </c>
      <c r="D76" s="28" t="s">
        <v>94</v>
      </c>
      <c r="E76" s="28" t="s">
        <v>338</v>
      </c>
      <c r="F76" s="52">
        <v>240</v>
      </c>
      <c r="G76" s="56"/>
      <c r="H76" s="53"/>
      <c r="I76" s="53"/>
    </row>
    <row r="77" spans="1:9" s="32" customFormat="1" ht="38.25" hidden="1">
      <c r="A77" s="27" t="s">
        <v>273</v>
      </c>
      <c r="B77" s="28" t="s">
        <v>96</v>
      </c>
      <c r="C77" s="28" t="s">
        <v>30</v>
      </c>
      <c r="D77" s="28" t="s">
        <v>94</v>
      </c>
      <c r="E77" s="28" t="s">
        <v>338</v>
      </c>
      <c r="F77" s="28" t="s">
        <v>122</v>
      </c>
      <c r="G77" s="31">
        <v>210000</v>
      </c>
      <c r="H77" s="31"/>
      <c r="I77" s="31"/>
    </row>
    <row r="78" spans="1:9" s="32" customFormat="1" ht="25.5" hidden="1">
      <c r="A78" s="12" t="s">
        <v>119</v>
      </c>
      <c r="B78" s="49">
        <v>650</v>
      </c>
      <c r="C78" s="50">
        <v>1</v>
      </c>
      <c r="D78" s="50">
        <v>13</v>
      </c>
      <c r="E78" s="51">
        <v>920000</v>
      </c>
      <c r="F78" s="52" t="s">
        <v>168</v>
      </c>
      <c r="G78" s="56">
        <f>G79</f>
        <v>0</v>
      </c>
      <c r="H78" s="61"/>
      <c r="I78" s="62" t="s">
        <v>168</v>
      </c>
    </row>
    <row r="79" spans="1:9" s="32" customFormat="1" ht="12.75" hidden="1">
      <c r="A79" s="12" t="s">
        <v>101</v>
      </c>
      <c r="B79" s="49">
        <v>650</v>
      </c>
      <c r="C79" s="50">
        <v>1</v>
      </c>
      <c r="D79" s="50">
        <v>13</v>
      </c>
      <c r="E79" s="51">
        <v>920300</v>
      </c>
      <c r="F79" s="52" t="s">
        <v>168</v>
      </c>
      <c r="G79" s="56">
        <f>G80</f>
        <v>0</v>
      </c>
      <c r="H79" s="61"/>
      <c r="I79" s="62" t="s">
        <v>168</v>
      </c>
    </row>
    <row r="80" spans="1:9" s="32" customFormat="1" ht="12.75" hidden="1">
      <c r="A80" s="27" t="s">
        <v>206</v>
      </c>
      <c r="B80" s="28" t="s">
        <v>96</v>
      </c>
      <c r="C80" s="28" t="s">
        <v>30</v>
      </c>
      <c r="D80" s="28" t="s">
        <v>94</v>
      </c>
      <c r="E80" s="28" t="s">
        <v>99</v>
      </c>
      <c r="F80" s="28"/>
      <c r="G80" s="31">
        <f>G81</f>
        <v>0</v>
      </c>
      <c r="H80" s="31"/>
      <c r="I80" s="31"/>
    </row>
    <row r="81" spans="1:9" s="32" customFormat="1" ht="63.75" hidden="1">
      <c r="A81" s="27" t="s">
        <v>267</v>
      </c>
      <c r="B81" s="28" t="s">
        <v>96</v>
      </c>
      <c r="C81" s="28" t="s">
        <v>30</v>
      </c>
      <c r="D81" s="28" t="s">
        <v>94</v>
      </c>
      <c r="E81" s="28" t="s">
        <v>99</v>
      </c>
      <c r="F81" s="28" t="s">
        <v>164</v>
      </c>
      <c r="G81" s="31">
        <f>G82</f>
        <v>0</v>
      </c>
      <c r="H81" s="31"/>
      <c r="I81" s="31"/>
    </row>
    <row r="82" spans="1:9" s="32" customFormat="1" ht="25.5" hidden="1">
      <c r="A82" s="27" t="s">
        <v>166</v>
      </c>
      <c r="B82" s="28" t="s">
        <v>96</v>
      </c>
      <c r="C82" s="28" t="s">
        <v>30</v>
      </c>
      <c r="D82" s="28" t="s">
        <v>94</v>
      </c>
      <c r="E82" s="28" t="s">
        <v>99</v>
      </c>
      <c r="F82" s="28" t="s">
        <v>165</v>
      </c>
      <c r="G82" s="31">
        <f>G83</f>
        <v>0</v>
      </c>
      <c r="H82" s="31"/>
      <c r="I82" s="31"/>
    </row>
    <row r="83" spans="1:9" s="32" customFormat="1" ht="25.5" hidden="1">
      <c r="A83" s="27" t="s">
        <v>125</v>
      </c>
      <c r="B83" s="28" t="s">
        <v>96</v>
      </c>
      <c r="C83" s="28" t="s">
        <v>30</v>
      </c>
      <c r="D83" s="28" t="s">
        <v>94</v>
      </c>
      <c r="E83" s="28" t="s">
        <v>99</v>
      </c>
      <c r="F83" s="28" t="s">
        <v>135</v>
      </c>
      <c r="G83" s="31"/>
      <c r="H83" s="31"/>
      <c r="I83" s="31"/>
    </row>
    <row r="84" spans="1:9" s="32" customFormat="1" ht="25.5" hidden="1">
      <c r="A84" s="12" t="s">
        <v>102</v>
      </c>
      <c r="B84" s="28" t="s">
        <v>96</v>
      </c>
      <c r="C84" s="50">
        <v>1</v>
      </c>
      <c r="D84" s="50">
        <v>13</v>
      </c>
      <c r="E84" s="51">
        <v>930000</v>
      </c>
      <c r="F84" s="52" t="s">
        <v>168</v>
      </c>
      <c r="G84" s="56">
        <f>G85</f>
        <v>0</v>
      </c>
      <c r="H84" s="61"/>
      <c r="I84" s="62" t="s">
        <v>168</v>
      </c>
    </row>
    <row r="85" spans="1:9" s="32" customFormat="1" ht="25.5" hidden="1">
      <c r="A85" s="12" t="s">
        <v>56</v>
      </c>
      <c r="B85" s="28" t="s">
        <v>96</v>
      </c>
      <c r="C85" s="50">
        <v>1</v>
      </c>
      <c r="D85" s="50">
        <v>13</v>
      </c>
      <c r="E85" s="51">
        <v>939900</v>
      </c>
      <c r="F85" s="52" t="s">
        <v>168</v>
      </c>
      <c r="G85" s="56">
        <f>G86</f>
        <v>0</v>
      </c>
      <c r="H85" s="61"/>
      <c r="I85" s="62" t="s">
        <v>168</v>
      </c>
    </row>
    <row r="86" spans="1:9" s="32" customFormat="1" ht="25.5" hidden="1">
      <c r="A86" s="27" t="s">
        <v>167</v>
      </c>
      <c r="B86" s="28" t="s">
        <v>96</v>
      </c>
      <c r="C86" s="28" t="s">
        <v>30</v>
      </c>
      <c r="D86" s="28" t="s">
        <v>94</v>
      </c>
      <c r="E86" s="28" t="s">
        <v>100</v>
      </c>
      <c r="F86" s="28" t="s">
        <v>170</v>
      </c>
      <c r="G86" s="31">
        <f>G87</f>
        <v>0</v>
      </c>
      <c r="H86" s="31"/>
      <c r="I86" s="31"/>
    </row>
    <row r="87" spans="1:9" s="32" customFormat="1" ht="25.5" hidden="1">
      <c r="A87" s="12" t="s">
        <v>169</v>
      </c>
      <c r="B87" s="49">
        <v>650</v>
      </c>
      <c r="C87" s="28" t="s">
        <v>30</v>
      </c>
      <c r="D87" s="28" t="s">
        <v>94</v>
      </c>
      <c r="E87" s="28" t="s">
        <v>100</v>
      </c>
      <c r="F87" s="52">
        <v>240</v>
      </c>
      <c r="G87" s="56">
        <f>G88+G89</f>
        <v>0</v>
      </c>
      <c r="H87" s="54"/>
      <c r="I87" s="55" t="s">
        <v>168</v>
      </c>
    </row>
    <row r="88" spans="1:9" s="32" customFormat="1" ht="25.5" hidden="1">
      <c r="A88" s="27" t="s">
        <v>296</v>
      </c>
      <c r="B88" s="28" t="s">
        <v>96</v>
      </c>
      <c r="C88" s="28" t="s">
        <v>30</v>
      </c>
      <c r="D88" s="28" t="s">
        <v>94</v>
      </c>
      <c r="E88" s="28" t="s">
        <v>100</v>
      </c>
      <c r="F88" s="28" t="s">
        <v>121</v>
      </c>
      <c r="G88" s="31"/>
      <c r="H88" s="31"/>
      <c r="I88" s="31"/>
    </row>
    <row r="89" spans="1:9" s="32" customFormat="1" ht="25.5" hidden="1">
      <c r="A89" s="27" t="s">
        <v>195</v>
      </c>
      <c r="B89" s="28" t="s">
        <v>96</v>
      </c>
      <c r="C89" s="28" t="s">
        <v>30</v>
      </c>
      <c r="D89" s="28" t="s">
        <v>94</v>
      </c>
      <c r="E89" s="28" t="s">
        <v>100</v>
      </c>
      <c r="F89" s="28" t="s">
        <v>122</v>
      </c>
      <c r="G89" s="31"/>
      <c r="H89" s="31"/>
      <c r="I89" s="31"/>
    </row>
    <row r="90" spans="1:9" s="32" customFormat="1" ht="38.25">
      <c r="A90" s="33" t="s">
        <v>468</v>
      </c>
      <c r="B90" s="29" t="s">
        <v>96</v>
      </c>
      <c r="C90" s="28" t="s">
        <v>30</v>
      </c>
      <c r="D90" s="28" t="s">
        <v>94</v>
      </c>
      <c r="E90" s="28" t="s">
        <v>339</v>
      </c>
      <c r="F90" s="28"/>
      <c r="G90" s="31">
        <f>G91</f>
        <v>5642764.67</v>
      </c>
      <c r="H90" s="31"/>
      <c r="I90" s="31"/>
    </row>
    <row r="91" spans="1:9" s="32" customFormat="1" ht="25.5">
      <c r="A91" s="27" t="s">
        <v>376</v>
      </c>
      <c r="B91" s="28" t="s">
        <v>96</v>
      </c>
      <c r="C91" s="28" t="s">
        <v>30</v>
      </c>
      <c r="D91" s="28" t="s">
        <v>94</v>
      </c>
      <c r="E91" s="28" t="s">
        <v>340</v>
      </c>
      <c r="F91" s="28"/>
      <c r="G91" s="31">
        <f>G92+G95</f>
        <v>5642764.67</v>
      </c>
      <c r="H91" s="31"/>
      <c r="I91" s="31"/>
    </row>
    <row r="92" spans="1:11" s="58" customFormat="1" ht="25.5">
      <c r="A92" s="33" t="s">
        <v>447</v>
      </c>
      <c r="B92" s="28" t="s">
        <v>96</v>
      </c>
      <c r="C92" s="28" t="s">
        <v>30</v>
      </c>
      <c r="D92" s="28" t="s">
        <v>94</v>
      </c>
      <c r="E92" s="28" t="s">
        <v>449</v>
      </c>
      <c r="F92" s="28"/>
      <c r="G92" s="31">
        <f>G93</f>
        <v>5128819.58</v>
      </c>
      <c r="H92" s="31"/>
      <c r="I92" s="31"/>
      <c r="J92" s="63"/>
      <c r="K92" s="63"/>
    </row>
    <row r="93" spans="1:11" s="58" customFormat="1" ht="51">
      <c r="A93" s="12" t="s">
        <v>177</v>
      </c>
      <c r="B93" s="28" t="s">
        <v>96</v>
      </c>
      <c r="C93" s="28" t="s">
        <v>30</v>
      </c>
      <c r="D93" s="28" t="s">
        <v>94</v>
      </c>
      <c r="E93" s="28" t="s">
        <v>449</v>
      </c>
      <c r="F93" s="28" t="s">
        <v>196</v>
      </c>
      <c r="G93" s="31">
        <f>G94</f>
        <v>5128819.58</v>
      </c>
      <c r="H93" s="31"/>
      <c r="I93" s="31"/>
      <c r="J93" s="63"/>
      <c r="K93" s="63"/>
    </row>
    <row r="94" spans="1:9" s="32" customFormat="1" ht="13.5" customHeight="1">
      <c r="A94" s="64" t="s">
        <v>217</v>
      </c>
      <c r="B94" s="28" t="s">
        <v>96</v>
      </c>
      <c r="C94" s="28" t="s">
        <v>30</v>
      </c>
      <c r="D94" s="28" t="s">
        <v>94</v>
      </c>
      <c r="E94" s="28" t="s">
        <v>449</v>
      </c>
      <c r="F94" s="28" t="s">
        <v>216</v>
      </c>
      <c r="G94" s="31">
        <v>5128819.58</v>
      </c>
      <c r="H94" s="31"/>
      <c r="I94" s="31"/>
    </row>
    <row r="95" spans="1:9" s="32" customFormat="1" ht="12.75">
      <c r="A95" s="27" t="s">
        <v>436</v>
      </c>
      <c r="B95" s="28" t="s">
        <v>96</v>
      </c>
      <c r="C95" s="28" t="s">
        <v>30</v>
      </c>
      <c r="D95" s="28" t="s">
        <v>94</v>
      </c>
      <c r="E95" s="28" t="s">
        <v>341</v>
      </c>
      <c r="F95" s="28"/>
      <c r="G95" s="31">
        <f>G96+G99+G105+G103</f>
        <v>513945.08999999997</v>
      </c>
      <c r="H95" s="31"/>
      <c r="I95" s="31"/>
    </row>
    <row r="96" spans="1:9" s="32" customFormat="1" ht="25.5">
      <c r="A96" s="27" t="s">
        <v>167</v>
      </c>
      <c r="B96" s="28" t="s">
        <v>96</v>
      </c>
      <c r="C96" s="28" t="s">
        <v>30</v>
      </c>
      <c r="D96" s="28" t="s">
        <v>94</v>
      </c>
      <c r="E96" s="28" t="s">
        <v>341</v>
      </c>
      <c r="F96" s="28" t="s">
        <v>170</v>
      </c>
      <c r="G96" s="31">
        <f>G97</f>
        <v>447743.08999999997</v>
      </c>
      <c r="H96" s="31"/>
      <c r="I96" s="31"/>
    </row>
    <row r="97" spans="1:9" s="32" customFormat="1" ht="25.5">
      <c r="A97" s="12" t="s">
        <v>169</v>
      </c>
      <c r="B97" s="49">
        <v>650</v>
      </c>
      <c r="C97" s="28" t="s">
        <v>30</v>
      </c>
      <c r="D97" s="28" t="s">
        <v>94</v>
      </c>
      <c r="E97" s="28" t="s">
        <v>341</v>
      </c>
      <c r="F97" s="52">
        <v>240</v>
      </c>
      <c r="G97" s="56">
        <f>266347.01+181396.08</f>
        <v>447743.08999999997</v>
      </c>
      <c r="H97" s="53"/>
      <c r="I97" s="53"/>
    </row>
    <row r="98" spans="1:9" s="32" customFormat="1" ht="0.75" customHeight="1">
      <c r="A98" s="33" t="s">
        <v>195</v>
      </c>
      <c r="B98" s="28" t="s">
        <v>96</v>
      </c>
      <c r="C98" s="28" t="s">
        <v>30</v>
      </c>
      <c r="D98" s="28" t="s">
        <v>94</v>
      </c>
      <c r="E98" s="28" t="s">
        <v>341</v>
      </c>
      <c r="F98" s="28" t="s">
        <v>122</v>
      </c>
      <c r="G98" s="31">
        <f>10000+100000+160000+485000+350000</f>
        <v>1105000</v>
      </c>
      <c r="H98" s="31"/>
      <c r="I98" s="31"/>
    </row>
    <row r="99" spans="1:11" s="58" customFormat="1" ht="12.75" hidden="1">
      <c r="A99" s="12"/>
      <c r="B99" s="28"/>
      <c r="C99" s="28"/>
      <c r="D99" s="28"/>
      <c r="E99" s="28"/>
      <c r="F99" s="28"/>
      <c r="G99" s="31"/>
      <c r="H99" s="31"/>
      <c r="I99" s="31"/>
      <c r="J99" s="63"/>
      <c r="K99" s="63"/>
    </row>
    <row r="100" spans="1:9" s="32" customFormat="1" ht="13.5" customHeight="1" hidden="1">
      <c r="A100" s="64"/>
      <c r="B100" s="28"/>
      <c r="C100" s="28"/>
      <c r="D100" s="28"/>
      <c r="E100" s="28"/>
      <c r="F100" s="28"/>
      <c r="G100" s="31"/>
      <c r="H100" s="31"/>
      <c r="I100" s="31"/>
    </row>
    <row r="101" spans="1:9" s="32" customFormat="1" ht="63.75" hidden="1">
      <c r="A101" s="27" t="s">
        <v>131</v>
      </c>
      <c r="B101" s="28" t="s">
        <v>96</v>
      </c>
      <c r="C101" s="28" t="s">
        <v>30</v>
      </c>
      <c r="D101" s="28" t="s">
        <v>94</v>
      </c>
      <c r="E101" s="28" t="s">
        <v>341</v>
      </c>
      <c r="F101" s="28" t="s">
        <v>129</v>
      </c>
      <c r="G101" s="31"/>
      <c r="H101" s="31"/>
      <c r="I101" s="31"/>
    </row>
    <row r="102" spans="1:9" s="32" customFormat="1" ht="25.5" hidden="1">
      <c r="A102" s="64" t="s">
        <v>140</v>
      </c>
      <c r="B102" s="28" t="s">
        <v>96</v>
      </c>
      <c r="C102" s="28" t="s">
        <v>30</v>
      </c>
      <c r="D102" s="28" t="s">
        <v>94</v>
      </c>
      <c r="E102" s="28" t="s">
        <v>341</v>
      </c>
      <c r="F102" s="28" t="s">
        <v>141</v>
      </c>
      <c r="G102" s="31"/>
      <c r="H102" s="31"/>
      <c r="I102" s="31"/>
    </row>
    <row r="103" spans="1:9" s="32" customFormat="1" ht="12.75">
      <c r="A103" s="12" t="s">
        <v>220</v>
      </c>
      <c r="B103" s="28" t="s">
        <v>96</v>
      </c>
      <c r="C103" s="50">
        <v>1</v>
      </c>
      <c r="D103" s="50">
        <v>13</v>
      </c>
      <c r="E103" s="28" t="s">
        <v>341</v>
      </c>
      <c r="F103" s="28" t="s">
        <v>218</v>
      </c>
      <c r="G103" s="31">
        <f>G104</f>
        <v>60000</v>
      </c>
      <c r="H103" s="31"/>
      <c r="I103" s="31"/>
    </row>
    <row r="104" spans="1:9" s="32" customFormat="1" ht="12.75">
      <c r="A104" s="12" t="s">
        <v>152</v>
      </c>
      <c r="B104" s="28" t="s">
        <v>96</v>
      </c>
      <c r="C104" s="50">
        <v>1</v>
      </c>
      <c r="D104" s="50">
        <v>13</v>
      </c>
      <c r="E104" s="28" t="s">
        <v>341</v>
      </c>
      <c r="F104" s="52">
        <v>540</v>
      </c>
      <c r="G104" s="56">
        <v>60000</v>
      </c>
      <c r="H104" s="53"/>
      <c r="I104" s="53"/>
    </row>
    <row r="105" spans="1:9" s="32" customFormat="1" ht="12.75">
      <c r="A105" s="27" t="s">
        <v>171</v>
      </c>
      <c r="B105" s="28" t="s">
        <v>96</v>
      </c>
      <c r="C105" s="28" t="s">
        <v>30</v>
      </c>
      <c r="D105" s="28" t="s">
        <v>94</v>
      </c>
      <c r="E105" s="28" t="s">
        <v>341</v>
      </c>
      <c r="F105" s="28" t="s">
        <v>281</v>
      </c>
      <c r="G105" s="31">
        <f>G108+G109+G110+G106+G107</f>
        <v>6202</v>
      </c>
      <c r="H105" s="31"/>
      <c r="I105" s="31"/>
    </row>
    <row r="106" spans="1:9" s="32" customFormat="1" ht="12.75" hidden="1">
      <c r="A106" s="27" t="s">
        <v>408</v>
      </c>
      <c r="B106" s="28" t="s">
        <v>96</v>
      </c>
      <c r="C106" s="28" t="s">
        <v>30</v>
      </c>
      <c r="D106" s="28" t="s">
        <v>94</v>
      </c>
      <c r="E106" s="28" t="s">
        <v>341</v>
      </c>
      <c r="F106" s="28" t="s">
        <v>409</v>
      </c>
      <c r="G106" s="31"/>
      <c r="H106" s="31"/>
      <c r="I106" s="31"/>
    </row>
    <row r="107" spans="1:9" s="32" customFormat="1" ht="12.75">
      <c r="A107" s="27" t="s">
        <v>172</v>
      </c>
      <c r="B107" s="28" t="s">
        <v>96</v>
      </c>
      <c r="C107" s="28" t="s">
        <v>30</v>
      </c>
      <c r="D107" s="28" t="s">
        <v>94</v>
      </c>
      <c r="E107" s="28" t="s">
        <v>341</v>
      </c>
      <c r="F107" s="28" t="s">
        <v>377</v>
      </c>
      <c r="G107" s="31">
        <v>6202</v>
      </c>
      <c r="H107" s="31"/>
      <c r="I107" s="31"/>
    </row>
    <row r="108" spans="1:9" s="32" customFormat="1" ht="26.25" customHeight="1" hidden="1">
      <c r="A108" s="65" t="s">
        <v>328</v>
      </c>
      <c r="B108" s="28" t="s">
        <v>96</v>
      </c>
      <c r="C108" s="28" t="s">
        <v>30</v>
      </c>
      <c r="D108" s="28" t="s">
        <v>94</v>
      </c>
      <c r="E108" s="28" t="s">
        <v>341</v>
      </c>
      <c r="F108" s="52">
        <v>851</v>
      </c>
      <c r="G108" s="56"/>
      <c r="H108" s="53"/>
      <c r="I108" s="53"/>
    </row>
    <row r="109" spans="1:9" s="32" customFormat="1" ht="12.75" hidden="1">
      <c r="A109" s="66" t="s">
        <v>208</v>
      </c>
      <c r="B109" s="28" t="s">
        <v>96</v>
      </c>
      <c r="C109" s="28" t="s">
        <v>30</v>
      </c>
      <c r="D109" s="28" t="s">
        <v>94</v>
      </c>
      <c r="E109" s="28" t="s">
        <v>341</v>
      </c>
      <c r="F109" s="52">
        <v>852</v>
      </c>
      <c r="G109" s="56"/>
      <c r="H109" s="53"/>
      <c r="I109" s="53"/>
    </row>
    <row r="110" spans="1:9" s="32" customFormat="1" ht="12.75" hidden="1">
      <c r="A110" s="67" t="s">
        <v>394</v>
      </c>
      <c r="B110" s="28" t="s">
        <v>96</v>
      </c>
      <c r="C110" s="28" t="s">
        <v>30</v>
      </c>
      <c r="D110" s="28" t="s">
        <v>94</v>
      </c>
      <c r="E110" s="28" t="s">
        <v>341</v>
      </c>
      <c r="F110" s="52">
        <v>853</v>
      </c>
      <c r="G110" s="56"/>
      <c r="H110" s="53"/>
      <c r="I110" s="53"/>
    </row>
    <row r="111" spans="1:9" s="32" customFormat="1" ht="51" hidden="1">
      <c r="A111" s="68" t="s">
        <v>414</v>
      </c>
      <c r="B111" s="28" t="s">
        <v>96</v>
      </c>
      <c r="C111" s="28" t="s">
        <v>30</v>
      </c>
      <c r="D111" s="28" t="s">
        <v>94</v>
      </c>
      <c r="E111" s="28" t="s">
        <v>346</v>
      </c>
      <c r="F111" s="28"/>
      <c r="G111" s="31">
        <f>G114</f>
        <v>0</v>
      </c>
      <c r="H111" s="31"/>
      <c r="I111" s="31"/>
    </row>
    <row r="112" spans="1:9" s="32" customFormat="1" ht="63.75" hidden="1">
      <c r="A112" s="27" t="s">
        <v>479</v>
      </c>
      <c r="B112" s="28" t="s">
        <v>96</v>
      </c>
      <c r="C112" s="28" t="s">
        <v>30</v>
      </c>
      <c r="D112" s="28" t="s">
        <v>94</v>
      </c>
      <c r="E112" s="28" t="s">
        <v>439</v>
      </c>
      <c r="F112" s="28"/>
      <c r="G112" s="31">
        <f>G113</f>
        <v>0</v>
      </c>
      <c r="H112" s="31"/>
      <c r="I112" s="31"/>
    </row>
    <row r="113" spans="1:9" s="32" customFormat="1" ht="51" hidden="1">
      <c r="A113" s="27" t="s">
        <v>478</v>
      </c>
      <c r="B113" s="28" t="s">
        <v>96</v>
      </c>
      <c r="C113" s="28" t="s">
        <v>30</v>
      </c>
      <c r="D113" s="28" t="s">
        <v>94</v>
      </c>
      <c r="E113" s="28" t="s">
        <v>438</v>
      </c>
      <c r="F113" s="28"/>
      <c r="G113" s="31">
        <f>G114</f>
        <v>0</v>
      </c>
      <c r="H113" s="31"/>
      <c r="I113" s="31"/>
    </row>
    <row r="114" spans="1:9" s="32" customFormat="1" ht="12.75" hidden="1">
      <c r="A114" s="68" t="s">
        <v>436</v>
      </c>
      <c r="B114" s="28" t="s">
        <v>96</v>
      </c>
      <c r="C114" s="28" t="s">
        <v>30</v>
      </c>
      <c r="D114" s="28" t="s">
        <v>94</v>
      </c>
      <c r="E114" s="28" t="s">
        <v>388</v>
      </c>
      <c r="F114" s="52"/>
      <c r="G114" s="56">
        <f>G115</f>
        <v>0</v>
      </c>
      <c r="H114" s="53"/>
      <c r="I114" s="53"/>
    </row>
    <row r="115" spans="1:9" s="32" customFormat="1" ht="12.75" hidden="1">
      <c r="A115" s="12" t="s">
        <v>220</v>
      </c>
      <c r="B115" s="28" t="s">
        <v>96</v>
      </c>
      <c r="C115" s="50">
        <v>1</v>
      </c>
      <c r="D115" s="50">
        <v>13</v>
      </c>
      <c r="E115" s="28" t="s">
        <v>388</v>
      </c>
      <c r="F115" s="28" t="s">
        <v>218</v>
      </c>
      <c r="G115" s="31">
        <f>G116</f>
        <v>0</v>
      </c>
      <c r="H115" s="31"/>
      <c r="I115" s="31"/>
    </row>
    <row r="116" spans="1:9" s="32" customFormat="1" ht="12.75" hidden="1">
      <c r="A116" s="12" t="s">
        <v>152</v>
      </c>
      <c r="B116" s="28" t="s">
        <v>96</v>
      </c>
      <c r="C116" s="50">
        <v>1</v>
      </c>
      <c r="D116" s="50">
        <v>13</v>
      </c>
      <c r="E116" s="28" t="s">
        <v>388</v>
      </c>
      <c r="F116" s="52">
        <v>540</v>
      </c>
      <c r="G116" s="56"/>
      <c r="H116" s="53"/>
      <c r="I116" s="53"/>
    </row>
    <row r="117" spans="1:9" s="32" customFormat="1" ht="38.25" hidden="1">
      <c r="A117" s="27" t="s">
        <v>467</v>
      </c>
      <c r="B117" s="28" t="s">
        <v>96</v>
      </c>
      <c r="C117" s="50">
        <v>1</v>
      </c>
      <c r="D117" s="50">
        <v>13</v>
      </c>
      <c r="E117" s="28" t="s">
        <v>349</v>
      </c>
      <c r="F117" s="52" t="s">
        <v>168</v>
      </c>
      <c r="G117" s="56">
        <f>G118</f>
        <v>0</v>
      </c>
      <c r="H117" s="61"/>
      <c r="I117" s="62" t="s">
        <v>168</v>
      </c>
    </row>
    <row r="118" spans="1:9" s="32" customFormat="1" ht="25.5" hidden="1">
      <c r="A118" s="27" t="s">
        <v>374</v>
      </c>
      <c r="B118" s="28" t="s">
        <v>96</v>
      </c>
      <c r="C118" s="50">
        <v>1</v>
      </c>
      <c r="D118" s="50">
        <v>13</v>
      </c>
      <c r="E118" s="28" t="s">
        <v>350</v>
      </c>
      <c r="F118" s="52" t="s">
        <v>168</v>
      </c>
      <c r="G118" s="56">
        <f>G119+G125</f>
        <v>0</v>
      </c>
      <c r="H118" s="61"/>
      <c r="I118" s="62" t="s">
        <v>168</v>
      </c>
    </row>
    <row r="119" spans="1:9" s="32" customFormat="1" ht="12.75" hidden="1">
      <c r="A119" s="69" t="s">
        <v>484</v>
      </c>
      <c r="B119" s="28" t="s">
        <v>96</v>
      </c>
      <c r="C119" s="50">
        <v>1</v>
      </c>
      <c r="D119" s="50">
        <v>13</v>
      </c>
      <c r="E119" s="28" t="s">
        <v>353</v>
      </c>
      <c r="F119" s="52" t="s">
        <v>168</v>
      </c>
      <c r="G119" s="56">
        <f>G120+G122</f>
        <v>0</v>
      </c>
      <c r="H119" s="61"/>
      <c r="I119" s="62" t="s">
        <v>168</v>
      </c>
    </row>
    <row r="120" spans="1:9" s="32" customFormat="1" ht="63.75" hidden="1">
      <c r="A120" s="27" t="s">
        <v>207</v>
      </c>
      <c r="B120" s="28" t="s">
        <v>96</v>
      </c>
      <c r="C120" s="28" t="s">
        <v>30</v>
      </c>
      <c r="D120" s="28" t="s">
        <v>94</v>
      </c>
      <c r="E120" s="28" t="s">
        <v>353</v>
      </c>
      <c r="F120" s="28" t="s">
        <v>164</v>
      </c>
      <c r="G120" s="31">
        <f>G121</f>
        <v>0</v>
      </c>
      <c r="H120" s="31"/>
      <c r="I120" s="31"/>
    </row>
    <row r="121" spans="1:9" s="32" customFormat="1" ht="25.5" hidden="1">
      <c r="A121" s="27" t="s">
        <v>166</v>
      </c>
      <c r="B121" s="28" t="s">
        <v>96</v>
      </c>
      <c r="C121" s="28" t="s">
        <v>30</v>
      </c>
      <c r="D121" s="28" t="s">
        <v>94</v>
      </c>
      <c r="E121" s="28" t="s">
        <v>353</v>
      </c>
      <c r="F121" s="28" t="s">
        <v>165</v>
      </c>
      <c r="G121" s="31"/>
      <c r="H121" s="31"/>
      <c r="I121" s="31"/>
    </row>
    <row r="122" spans="1:9" s="32" customFormat="1" ht="25.5" hidden="1">
      <c r="A122" s="27" t="s">
        <v>270</v>
      </c>
      <c r="B122" s="28" t="s">
        <v>96</v>
      </c>
      <c r="C122" s="50">
        <v>1</v>
      </c>
      <c r="D122" s="50">
        <v>13</v>
      </c>
      <c r="E122" s="28" t="s">
        <v>353</v>
      </c>
      <c r="F122" s="28" t="s">
        <v>170</v>
      </c>
      <c r="G122" s="31">
        <f>G123</f>
        <v>0</v>
      </c>
      <c r="H122" s="31"/>
      <c r="I122" s="31"/>
    </row>
    <row r="123" spans="1:9" s="32" customFormat="1" ht="38.25" hidden="1">
      <c r="A123" s="12" t="s">
        <v>271</v>
      </c>
      <c r="B123" s="28" t="s">
        <v>96</v>
      </c>
      <c r="C123" s="50">
        <v>1</v>
      </c>
      <c r="D123" s="50">
        <v>13</v>
      </c>
      <c r="E123" s="28" t="s">
        <v>353</v>
      </c>
      <c r="F123" s="52">
        <v>240</v>
      </c>
      <c r="G123" s="56"/>
      <c r="H123" s="53"/>
      <c r="I123" s="53"/>
    </row>
    <row r="124" spans="1:9" s="32" customFormat="1" ht="38.25" hidden="1">
      <c r="A124" s="27" t="s">
        <v>273</v>
      </c>
      <c r="B124" s="28" t="s">
        <v>96</v>
      </c>
      <c r="C124" s="50">
        <v>1</v>
      </c>
      <c r="D124" s="50">
        <v>13</v>
      </c>
      <c r="E124" s="28" t="s">
        <v>352</v>
      </c>
      <c r="F124" s="28" t="s">
        <v>122</v>
      </c>
      <c r="G124" s="31">
        <v>20000</v>
      </c>
      <c r="H124" s="31"/>
      <c r="I124" s="31"/>
    </row>
    <row r="125" spans="1:9" s="32" customFormat="1" ht="12.75" hidden="1">
      <c r="A125" s="27" t="s">
        <v>436</v>
      </c>
      <c r="B125" s="28" t="s">
        <v>96</v>
      </c>
      <c r="C125" s="28" t="s">
        <v>30</v>
      </c>
      <c r="D125" s="28" t="s">
        <v>94</v>
      </c>
      <c r="E125" s="28" t="s">
        <v>354</v>
      </c>
      <c r="F125" s="28"/>
      <c r="G125" s="31">
        <f>G126</f>
        <v>0</v>
      </c>
      <c r="H125" s="31"/>
      <c r="I125" s="31"/>
    </row>
    <row r="126" spans="1:9" s="32" customFormat="1" ht="25.5" hidden="1">
      <c r="A126" s="27" t="s">
        <v>167</v>
      </c>
      <c r="B126" s="28" t="s">
        <v>96</v>
      </c>
      <c r="C126" s="28" t="s">
        <v>30</v>
      </c>
      <c r="D126" s="28" t="s">
        <v>94</v>
      </c>
      <c r="E126" s="28" t="s">
        <v>354</v>
      </c>
      <c r="F126" s="28" t="s">
        <v>170</v>
      </c>
      <c r="G126" s="31">
        <f>G127</f>
        <v>0</v>
      </c>
      <c r="H126" s="31"/>
      <c r="I126" s="31"/>
    </row>
    <row r="127" spans="1:9" s="32" customFormat="1" ht="25.5" hidden="1">
      <c r="A127" s="12" t="s">
        <v>169</v>
      </c>
      <c r="B127" s="28" t="s">
        <v>96</v>
      </c>
      <c r="C127" s="28" t="s">
        <v>30</v>
      </c>
      <c r="D127" s="28" t="s">
        <v>94</v>
      </c>
      <c r="E127" s="28" t="s">
        <v>354</v>
      </c>
      <c r="F127" s="52">
        <v>240</v>
      </c>
      <c r="G127" s="56"/>
      <c r="H127" s="53"/>
      <c r="I127" s="53"/>
    </row>
    <row r="128" spans="1:9" s="32" customFormat="1" ht="38.25" hidden="1">
      <c r="A128" s="33" t="s">
        <v>418</v>
      </c>
      <c r="B128" s="28" t="s">
        <v>96</v>
      </c>
      <c r="C128" s="28" t="s">
        <v>30</v>
      </c>
      <c r="D128" s="28" t="s">
        <v>94</v>
      </c>
      <c r="E128" s="28" t="s">
        <v>362</v>
      </c>
      <c r="F128" s="28"/>
      <c r="G128" s="31">
        <f>G130+G185</f>
        <v>0</v>
      </c>
      <c r="H128" s="31"/>
      <c r="I128" s="31"/>
    </row>
    <row r="129" spans="1:9" s="32" customFormat="1" ht="25.5" hidden="1">
      <c r="A129" s="27" t="s">
        <v>378</v>
      </c>
      <c r="B129" s="28" t="s">
        <v>96</v>
      </c>
      <c r="C129" s="28" t="s">
        <v>30</v>
      </c>
      <c r="D129" s="28" t="s">
        <v>94</v>
      </c>
      <c r="E129" s="28" t="s">
        <v>363</v>
      </c>
      <c r="F129" s="28"/>
      <c r="G129" s="31">
        <f>G130</f>
        <v>0</v>
      </c>
      <c r="H129" s="31"/>
      <c r="I129" s="31"/>
    </row>
    <row r="130" spans="1:9" s="32" customFormat="1" ht="12.75" hidden="1">
      <c r="A130" s="27" t="s">
        <v>436</v>
      </c>
      <c r="B130" s="28" t="s">
        <v>96</v>
      </c>
      <c r="C130" s="28" t="s">
        <v>30</v>
      </c>
      <c r="D130" s="28" t="s">
        <v>94</v>
      </c>
      <c r="E130" s="28" t="s">
        <v>364</v>
      </c>
      <c r="F130" s="28"/>
      <c r="G130" s="31">
        <f>G131+G134</f>
        <v>0</v>
      </c>
      <c r="H130" s="31"/>
      <c r="I130" s="31"/>
    </row>
    <row r="131" spans="1:9" s="32" customFormat="1" ht="25.5" hidden="1">
      <c r="A131" s="27" t="s">
        <v>167</v>
      </c>
      <c r="B131" s="28" t="s">
        <v>96</v>
      </c>
      <c r="C131" s="28" t="s">
        <v>30</v>
      </c>
      <c r="D131" s="28" t="s">
        <v>94</v>
      </c>
      <c r="E131" s="28" t="s">
        <v>364</v>
      </c>
      <c r="F131" s="28" t="s">
        <v>170</v>
      </c>
      <c r="G131" s="31">
        <f>G132</f>
        <v>0</v>
      </c>
      <c r="H131" s="31"/>
      <c r="I131" s="31"/>
    </row>
    <row r="132" spans="1:9" s="32" customFormat="1" ht="25.5" hidden="1">
      <c r="A132" s="12" t="s">
        <v>169</v>
      </c>
      <c r="B132" s="28" t="s">
        <v>96</v>
      </c>
      <c r="C132" s="28" t="s">
        <v>30</v>
      </c>
      <c r="D132" s="28" t="s">
        <v>94</v>
      </c>
      <c r="E132" s="28" t="s">
        <v>364</v>
      </c>
      <c r="F132" s="52">
        <v>240</v>
      </c>
      <c r="G132" s="56"/>
      <c r="H132" s="53"/>
      <c r="I132" s="53"/>
    </row>
    <row r="133" spans="1:9" s="32" customFormat="1" ht="12.75" hidden="1">
      <c r="A133" s="27"/>
      <c r="B133" s="28" t="s">
        <v>96</v>
      </c>
      <c r="C133" s="28"/>
      <c r="D133" s="28"/>
      <c r="E133" s="28"/>
      <c r="F133" s="28"/>
      <c r="G133" s="31"/>
      <c r="H133" s="31"/>
      <c r="I133" s="31"/>
    </row>
    <row r="134" spans="1:9" s="32" customFormat="1" ht="38.25" hidden="1">
      <c r="A134" s="64" t="s">
        <v>274</v>
      </c>
      <c r="B134" s="28" t="s">
        <v>96</v>
      </c>
      <c r="C134" s="28" t="s">
        <v>30</v>
      </c>
      <c r="D134" s="28" t="s">
        <v>94</v>
      </c>
      <c r="E134" s="28" t="s">
        <v>364</v>
      </c>
      <c r="F134" s="52">
        <v>600</v>
      </c>
      <c r="G134" s="56">
        <f>G135</f>
        <v>0</v>
      </c>
      <c r="H134" s="54"/>
      <c r="I134" s="55" t="s">
        <v>168</v>
      </c>
    </row>
    <row r="135" spans="1:9" s="32" customFormat="1" ht="12.75" hidden="1">
      <c r="A135" s="64" t="s">
        <v>217</v>
      </c>
      <c r="B135" s="28" t="s">
        <v>96</v>
      </c>
      <c r="C135" s="28" t="s">
        <v>30</v>
      </c>
      <c r="D135" s="28" t="s">
        <v>94</v>
      </c>
      <c r="E135" s="28" t="s">
        <v>364</v>
      </c>
      <c r="F135" s="28" t="s">
        <v>216</v>
      </c>
      <c r="G135" s="31"/>
      <c r="H135" s="31"/>
      <c r="I135" s="31"/>
    </row>
    <row r="136" spans="1:9" s="32" customFormat="1" ht="12.75" hidden="1">
      <c r="A136" s="27"/>
      <c r="B136" s="28" t="s">
        <v>96</v>
      </c>
      <c r="C136" s="28"/>
      <c r="D136" s="28"/>
      <c r="E136" s="28"/>
      <c r="F136" s="28"/>
      <c r="G136" s="31"/>
      <c r="H136" s="31"/>
      <c r="I136" s="31"/>
    </row>
    <row r="137" spans="1:9" s="32" customFormat="1" ht="12.75" hidden="1">
      <c r="A137" s="64"/>
      <c r="B137" s="28" t="s">
        <v>96</v>
      </c>
      <c r="C137" s="28"/>
      <c r="D137" s="28"/>
      <c r="E137" s="28"/>
      <c r="F137" s="28"/>
      <c r="G137" s="31"/>
      <c r="H137" s="31"/>
      <c r="I137" s="31"/>
    </row>
    <row r="138" spans="1:9" s="32" customFormat="1" ht="15.75" hidden="1">
      <c r="A138" s="70" t="s">
        <v>197</v>
      </c>
      <c r="B138" s="28" t="s">
        <v>96</v>
      </c>
      <c r="C138" s="28" t="s">
        <v>30</v>
      </c>
      <c r="D138" s="28" t="s">
        <v>94</v>
      </c>
      <c r="E138" s="71">
        <v>9990000</v>
      </c>
      <c r="F138" s="72" t="s">
        <v>168</v>
      </c>
      <c r="G138" s="31">
        <f>G139</f>
        <v>0</v>
      </c>
      <c r="H138" s="31"/>
      <c r="I138" s="31"/>
    </row>
    <row r="139" spans="1:9" s="32" customFormat="1" ht="15.75" hidden="1">
      <c r="A139" s="12" t="s">
        <v>171</v>
      </c>
      <c r="B139" s="28" t="s">
        <v>96</v>
      </c>
      <c r="C139" s="28" t="s">
        <v>30</v>
      </c>
      <c r="D139" s="28" t="s">
        <v>94</v>
      </c>
      <c r="E139" s="71">
        <v>9990000</v>
      </c>
      <c r="F139" s="72">
        <v>800</v>
      </c>
      <c r="G139" s="31">
        <f>G140</f>
        <v>0</v>
      </c>
      <c r="H139" s="31"/>
      <c r="I139" s="31"/>
    </row>
    <row r="140" spans="1:9" s="32" customFormat="1" ht="15.75" hidden="1">
      <c r="A140" s="27" t="s">
        <v>128</v>
      </c>
      <c r="B140" s="28" t="s">
        <v>96</v>
      </c>
      <c r="C140" s="28" t="s">
        <v>30</v>
      </c>
      <c r="D140" s="28" t="s">
        <v>94</v>
      </c>
      <c r="E140" s="71">
        <v>9990000</v>
      </c>
      <c r="F140" s="72">
        <v>870</v>
      </c>
      <c r="G140" s="56"/>
      <c r="H140" s="53"/>
      <c r="I140" s="53"/>
    </row>
    <row r="141" spans="1:9" s="32" customFormat="1" ht="25.5" hidden="1">
      <c r="A141" s="33" t="s">
        <v>526</v>
      </c>
      <c r="B141" s="28" t="s">
        <v>96</v>
      </c>
      <c r="C141" s="28" t="s">
        <v>30</v>
      </c>
      <c r="D141" s="28" t="s">
        <v>94</v>
      </c>
      <c r="E141" s="28" t="s">
        <v>422</v>
      </c>
      <c r="F141" s="28"/>
      <c r="G141" s="31">
        <f>G143</f>
        <v>0</v>
      </c>
      <c r="H141" s="31"/>
      <c r="I141" s="31"/>
    </row>
    <row r="142" spans="1:9" s="32" customFormat="1" ht="25.5" hidden="1">
      <c r="A142" s="27" t="s">
        <v>378</v>
      </c>
      <c r="B142" s="28" t="s">
        <v>96</v>
      </c>
      <c r="C142" s="28" t="s">
        <v>30</v>
      </c>
      <c r="D142" s="28" t="s">
        <v>94</v>
      </c>
      <c r="E142" s="28" t="s">
        <v>423</v>
      </c>
      <c r="F142" s="28"/>
      <c r="G142" s="31">
        <f>G143</f>
        <v>0</v>
      </c>
      <c r="H142" s="31"/>
      <c r="I142" s="31"/>
    </row>
    <row r="143" spans="1:9" s="32" customFormat="1" ht="12.75" hidden="1">
      <c r="A143" s="27" t="s">
        <v>436</v>
      </c>
      <c r="B143" s="28" t="s">
        <v>96</v>
      </c>
      <c r="C143" s="28" t="s">
        <v>30</v>
      </c>
      <c r="D143" s="28" t="s">
        <v>94</v>
      </c>
      <c r="E143" s="28" t="s">
        <v>424</v>
      </c>
      <c r="F143" s="28"/>
      <c r="G143" s="31">
        <f>G144+G146</f>
        <v>0</v>
      </c>
      <c r="H143" s="31"/>
      <c r="I143" s="31"/>
    </row>
    <row r="144" spans="1:9" s="32" customFormat="1" ht="25.5" hidden="1">
      <c r="A144" s="27" t="s">
        <v>167</v>
      </c>
      <c r="B144" s="28" t="s">
        <v>96</v>
      </c>
      <c r="C144" s="28" t="s">
        <v>30</v>
      </c>
      <c r="D144" s="28" t="s">
        <v>94</v>
      </c>
      <c r="E144" s="28" t="s">
        <v>424</v>
      </c>
      <c r="F144" s="28" t="s">
        <v>170</v>
      </c>
      <c r="G144" s="31">
        <f>G145</f>
        <v>0</v>
      </c>
      <c r="H144" s="31"/>
      <c r="I144" s="31"/>
    </row>
    <row r="145" spans="1:9" s="32" customFormat="1" ht="25.5" hidden="1">
      <c r="A145" s="12" t="s">
        <v>169</v>
      </c>
      <c r="B145" s="28" t="s">
        <v>96</v>
      </c>
      <c r="C145" s="28" t="s">
        <v>30</v>
      </c>
      <c r="D145" s="28" t="s">
        <v>94</v>
      </c>
      <c r="E145" s="28" t="s">
        <v>424</v>
      </c>
      <c r="F145" s="52">
        <v>240</v>
      </c>
      <c r="G145" s="56"/>
      <c r="H145" s="53"/>
      <c r="I145" s="53"/>
    </row>
    <row r="146" spans="1:11" s="58" customFormat="1" ht="51" hidden="1">
      <c r="A146" s="12" t="s">
        <v>177</v>
      </c>
      <c r="B146" s="28" t="s">
        <v>96</v>
      </c>
      <c r="C146" s="28" t="s">
        <v>30</v>
      </c>
      <c r="D146" s="28" t="s">
        <v>94</v>
      </c>
      <c r="E146" s="28" t="s">
        <v>424</v>
      </c>
      <c r="F146" s="28" t="s">
        <v>196</v>
      </c>
      <c r="G146" s="31">
        <f>G147</f>
        <v>0</v>
      </c>
      <c r="H146" s="31"/>
      <c r="I146" s="31"/>
      <c r="J146" s="63"/>
      <c r="K146" s="63"/>
    </row>
    <row r="147" spans="1:9" s="32" customFormat="1" ht="13.5" customHeight="1" hidden="1">
      <c r="A147" s="64" t="s">
        <v>217</v>
      </c>
      <c r="B147" s="28" t="s">
        <v>96</v>
      </c>
      <c r="C147" s="28" t="s">
        <v>30</v>
      </c>
      <c r="D147" s="28" t="s">
        <v>94</v>
      </c>
      <c r="E147" s="28" t="s">
        <v>424</v>
      </c>
      <c r="F147" s="28" t="s">
        <v>216</v>
      </c>
      <c r="G147" s="31"/>
      <c r="H147" s="31"/>
      <c r="I147" s="31"/>
    </row>
    <row r="148" spans="1:9" s="32" customFormat="1" ht="12.75">
      <c r="A148" s="17" t="s">
        <v>480</v>
      </c>
      <c r="B148" s="28" t="s">
        <v>96</v>
      </c>
      <c r="C148" s="28" t="s">
        <v>30</v>
      </c>
      <c r="D148" s="28" t="s">
        <v>94</v>
      </c>
      <c r="E148" s="28" t="s">
        <v>481</v>
      </c>
      <c r="F148" s="52"/>
      <c r="G148" s="56">
        <f>G149</f>
        <v>403822.04000000004</v>
      </c>
      <c r="H148" s="53"/>
      <c r="I148" s="53"/>
    </row>
    <row r="149" spans="1:9" s="32" customFormat="1" ht="25.5">
      <c r="A149" s="60" t="s">
        <v>482</v>
      </c>
      <c r="B149" s="28" t="s">
        <v>96</v>
      </c>
      <c r="C149" s="28" t="s">
        <v>30</v>
      </c>
      <c r="D149" s="28" t="s">
        <v>94</v>
      </c>
      <c r="E149" s="28" t="s">
        <v>483</v>
      </c>
      <c r="F149" s="52"/>
      <c r="G149" s="56">
        <f>G150</f>
        <v>403822.04000000004</v>
      </c>
      <c r="H149" s="53"/>
      <c r="I149" s="53"/>
    </row>
    <row r="150" spans="1:9" s="32" customFormat="1" ht="12.75">
      <c r="A150" s="12" t="s">
        <v>436</v>
      </c>
      <c r="B150" s="28" t="s">
        <v>96</v>
      </c>
      <c r="C150" s="28" t="s">
        <v>30</v>
      </c>
      <c r="D150" s="28" t="s">
        <v>94</v>
      </c>
      <c r="E150" s="28" t="s">
        <v>494</v>
      </c>
      <c r="F150" s="52"/>
      <c r="G150" s="56">
        <f>G151</f>
        <v>403822.04000000004</v>
      </c>
      <c r="H150" s="53"/>
      <c r="I150" s="53"/>
    </row>
    <row r="151" spans="1:9" s="32" customFormat="1" ht="12.75">
      <c r="A151" s="27" t="s">
        <v>171</v>
      </c>
      <c r="B151" s="28" t="s">
        <v>96</v>
      </c>
      <c r="C151" s="28" t="s">
        <v>30</v>
      </c>
      <c r="D151" s="28" t="s">
        <v>94</v>
      </c>
      <c r="E151" s="28" t="s">
        <v>494</v>
      </c>
      <c r="F151" s="52">
        <v>800</v>
      </c>
      <c r="G151" s="56">
        <f>G153+G152</f>
        <v>403822.04000000004</v>
      </c>
      <c r="H151" s="53"/>
      <c r="I151" s="53"/>
    </row>
    <row r="152" spans="1:9" s="32" customFormat="1" ht="12.75">
      <c r="A152" s="27" t="s">
        <v>408</v>
      </c>
      <c r="B152" s="28" t="s">
        <v>96</v>
      </c>
      <c r="C152" s="28" t="s">
        <v>30</v>
      </c>
      <c r="D152" s="28" t="s">
        <v>94</v>
      </c>
      <c r="E152" s="28" t="s">
        <v>341</v>
      </c>
      <c r="F152" s="28" t="s">
        <v>409</v>
      </c>
      <c r="G152" s="31">
        <v>203822.04</v>
      </c>
      <c r="H152" s="31"/>
      <c r="I152" s="31"/>
    </row>
    <row r="153" spans="1:9" s="32" customFormat="1" ht="12.75">
      <c r="A153" s="27" t="s">
        <v>172</v>
      </c>
      <c r="B153" s="28" t="s">
        <v>96</v>
      </c>
      <c r="C153" s="28" t="s">
        <v>30</v>
      </c>
      <c r="D153" s="28" t="s">
        <v>94</v>
      </c>
      <c r="E153" s="28" t="s">
        <v>494</v>
      </c>
      <c r="F153" s="52">
        <v>850</v>
      </c>
      <c r="G153" s="56">
        <v>200000</v>
      </c>
      <c r="H153" s="53"/>
      <c r="I153" s="53"/>
    </row>
    <row r="154" spans="1:9" s="32" customFormat="1" ht="13.5" customHeight="1">
      <c r="A154" s="12" t="s">
        <v>35</v>
      </c>
      <c r="B154" s="48" t="s">
        <v>96</v>
      </c>
      <c r="C154" s="48" t="s">
        <v>31</v>
      </c>
      <c r="D154" s="48"/>
      <c r="E154" s="48"/>
      <c r="F154" s="48"/>
      <c r="G154" s="43">
        <f>SUM(G155)</f>
        <v>200318.96000000002</v>
      </c>
      <c r="H154" s="43"/>
      <c r="I154" s="43">
        <f>I155</f>
        <v>200318.96000000002</v>
      </c>
    </row>
    <row r="155" spans="1:9" s="32" customFormat="1" ht="12" customHeight="1">
      <c r="A155" s="73" t="s">
        <v>36</v>
      </c>
      <c r="B155" s="48" t="s">
        <v>96</v>
      </c>
      <c r="C155" s="48" t="s">
        <v>31</v>
      </c>
      <c r="D155" s="48" t="s">
        <v>39</v>
      </c>
      <c r="E155" s="48"/>
      <c r="F155" s="48"/>
      <c r="G155" s="43">
        <f>SUM(G156,G166)</f>
        <v>200318.96000000002</v>
      </c>
      <c r="H155" s="43"/>
      <c r="I155" s="43">
        <f>I166</f>
        <v>200318.96000000002</v>
      </c>
    </row>
    <row r="156" spans="1:9" s="32" customFormat="1" ht="25.5" hidden="1">
      <c r="A156" s="12" t="s">
        <v>50</v>
      </c>
      <c r="B156" s="28" t="s">
        <v>96</v>
      </c>
      <c r="C156" s="28" t="s">
        <v>31</v>
      </c>
      <c r="D156" s="28" t="s">
        <v>39</v>
      </c>
      <c r="E156" s="28" t="s">
        <v>63</v>
      </c>
      <c r="F156" s="28"/>
      <c r="G156" s="31">
        <f>SUM(G157)</f>
        <v>0</v>
      </c>
      <c r="H156" s="31"/>
      <c r="I156" s="31">
        <f aca="true" t="shared" si="1" ref="I156:I163">G156</f>
        <v>0</v>
      </c>
    </row>
    <row r="157" spans="1:9" s="32" customFormat="1" ht="38.25" hidden="1">
      <c r="A157" s="12" t="s">
        <v>51</v>
      </c>
      <c r="B157" s="28" t="s">
        <v>96</v>
      </c>
      <c r="C157" s="28" t="s">
        <v>31</v>
      </c>
      <c r="D157" s="28" t="s">
        <v>39</v>
      </c>
      <c r="E157" s="28" t="s">
        <v>64</v>
      </c>
      <c r="F157" s="28"/>
      <c r="G157" s="31">
        <f>G158+G162</f>
        <v>0</v>
      </c>
      <c r="H157" s="31"/>
      <c r="I157" s="31">
        <f t="shared" si="1"/>
        <v>0</v>
      </c>
    </row>
    <row r="158" spans="1:9" s="32" customFormat="1" ht="63.75" hidden="1">
      <c r="A158" s="27" t="s">
        <v>267</v>
      </c>
      <c r="B158" s="28" t="s">
        <v>96</v>
      </c>
      <c r="C158" s="28" t="s">
        <v>31</v>
      </c>
      <c r="D158" s="28" t="s">
        <v>39</v>
      </c>
      <c r="E158" s="28" t="s">
        <v>64</v>
      </c>
      <c r="F158" s="28" t="s">
        <v>164</v>
      </c>
      <c r="G158" s="31">
        <f>G159</f>
        <v>0</v>
      </c>
      <c r="H158" s="31"/>
      <c r="I158" s="31">
        <f t="shared" si="1"/>
        <v>0</v>
      </c>
    </row>
    <row r="159" spans="1:9" s="32" customFormat="1" ht="25.5" hidden="1">
      <c r="A159" s="27" t="s">
        <v>166</v>
      </c>
      <c r="B159" s="28" t="s">
        <v>96</v>
      </c>
      <c r="C159" s="28" t="s">
        <v>31</v>
      </c>
      <c r="D159" s="28" t="s">
        <v>39</v>
      </c>
      <c r="E159" s="28" t="s">
        <v>64</v>
      </c>
      <c r="F159" s="28" t="s">
        <v>165</v>
      </c>
      <c r="G159" s="31">
        <f>G160+G161</f>
        <v>0</v>
      </c>
      <c r="H159" s="31"/>
      <c r="I159" s="31">
        <f t="shared" si="1"/>
        <v>0</v>
      </c>
    </row>
    <row r="160" spans="1:9" s="32" customFormat="1" ht="38.25" hidden="1">
      <c r="A160" s="27" t="s">
        <v>268</v>
      </c>
      <c r="B160" s="28" t="s">
        <v>96</v>
      </c>
      <c r="C160" s="28" t="s">
        <v>31</v>
      </c>
      <c r="D160" s="28" t="s">
        <v>39</v>
      </c>
      <c r="E160" s="28" t="s">
        <v>64</v>
      </c>
      <c r="F160" s="28" t="s">
        <v>134</v>
      </c>
      <c r="G160" s="31"/>
      <c r="H160" s="31"/>
      <c r="I160" s="31">
        <f t="shared" si="1"/>
        <v>0</v>
      </c>
    </row>
    <row r="161" spans="1:9" s="32" customFormat="1" ht="38.25" hidden="1">
      <c r="A161" s="27" t="s">
        <v>269</v>
      </c>
      <c r="B161" s="28" t="s">
        <v>96</v>
      </c>
      <c r="C161" s="28" t="s">
        <v>31</v>
      </c>
      <c r="D161" s="28" t="s">
        <v>39</v>
      </c>
      <c r="E161" s="28" t="s">
        <v>64</v>
      </c>
      <c r="F161" s="28" t="s">
        <v>135</v>
      </c>
      <c r="G161" s="31"/>
      <c r="H161" s="31"/>
      <c r="I161" s="31">
        <f t="shared" si="1"/>
        <v>0</v>
      </c>
    </row>
    <row r="162" spans="1:9" s="32" customFormat="1" ht="25.5" hidden="1">
      <c r="A162" s="27" t="s">
        <v>167</v>
      </c>
      <c r="B162" s="28" t="s">
        <v>96</v>
      </c>
      <c r="C162" s="28" t="s">
        <v>31</v>
      </c>
      <c r="D162" s="28" t="s">
        <v>39</v>
      </c>
      <c r="E162" s="28" t="s">
        <v>64</v>
      </c>
      <c r="F162" s="28" t="s">
        <v>170</v>
      </c>
      <c r="G162" s="31">
        <f>G163</f>
        <v>0</v>
      </c>
      <c r="H162" s="31"/>
      <c r="I162" s="31">
        <f t="shared" si="1"/>
        <v>0</v>
      </c>
    </row>
    <row r="163" spans="1:9" s="32" customFormat="1" ht="25.5" hidden="1">
      <c r="A163" s="12" t="s">
        <v>169</v>
      </c>
      <c r="B163" s="49">
        <v>650</v>
      </c>
      <c r="C163" s="28" t="s">
        <v>31</v>
      </c>
      <c r="D163" s="28" t="s">
        <v>39</v>
      </c>
      <c r="E163" s="28" t="s">
        <v>64</v>
      </c>
      <c r="F163" s="52">
        <v>240</v>
      </c>
      <c r="G163" s="56">
        <f>G164+G165</f>
        <v>0</v>
      </c>
      <c r="H163" s="53"/>
      <c r="I163" s="31">
        <f t="shared" si="1"/>
        <v>0</v>
      </c>
    </row>
    <row r="164" spans="1:9" s="32" customFormat="1" ht="25.5" hidden="1">
      <c r="A164" s="27" t="s">
        <v>272</v>
      </c>
      <c r="B164" s="28" t="s">
        <v>96</v>
      </c>
      <c r="C164" s="28" t="s">
        <v>31</v>
      </c>
      <c r="D164" s="28" t="s">
        <v>39</v>
      </c>
      <c r="E164" s="28" t="s">
        <v>64</v>
      </c>
      <c r="F164" s="28" t="s">
        <v>121</v>
      </c>
      <c r="G164" s="31"/>
      <c r="H164" s="31"/>
      <c r="I164" s="31">
        <f>G164</f>
        <v>0</v>
      </c>
    </row>
    <row r="165" spans="1:9" s="32" customFormat="1" ht="14.25" customHeight="1" hidden="1">
      <c r="A165" s="27" t="s">
        <v>195</v>
      </c>
      <c r="B165" s="28" t="s">
        <v>96</v>
      </c>
      <c r="C165" s="28" t="s">
        <v>31</v>
      </c>
      <c r="D165" s="28" t="s">
        <v>39</v>
      </c>
      <c r="E165" s="28" t="s">
        <v>64</v>
      </c>
      <c r="F165" s="28" t="s">
        <v>122</v>
      </c>
      <c r="G165" s="31"/>
      <c r="H165" s="31"/>
      <c r="I165" s="31">
        <f>G165</f>
        <v>0</v>
      </c>
    </row>
    <row r="166" spans="1:9" s="32" customFormat="1" ht="41.25" customHeight="1">
      <c r="A166" s="27" t="s">
        <v>467</v>
      </c>
      <c r="B166" s="28" t="s">
        <v>96</v>
      </c>
      <c r="C166" s="28" t="s">
        <v>31</v>
      </c>
      <c r="D166" s="28" t="s">
        <v>39</v>
      </c>
      <c r="E166" s="28" t="s">
        <v>349</v>
      </c>
      <c r="F166" s="28"/>
      <c r="G166" s="31">
        <f>G167</f>
        <v>200318.96000000002</v>
      </c>
      <c r="H166" s="31"/>
      <c r="I166" s="31">
        <f>I167</f>
        <v>200318.96000000002</v>
      </c>
    </row>
    <row r="167" spans="1:9" s="32" customFormat="1" ht="25.5">
      <c r="A167" s="27" t="s">
        <v>374</v>
      </c>
      <c r="B167" s="28" t="s">
        <v>96</v>
      </c>
      <c r="C167" s="28" t="s">
        <v>31</v>
      </c>
      <c r="D167" s="28" t="s">
        <v>39</v>
      </c>
      <c r="E167" s="28" t="s">
        <v>350</v>
      </c>
      <c r="F167" s="28"/>
      <c r="G167" s="31">
        <f>G168+G171</f>
        <v>200318.96000000002</v>
      </c>
      <c r="H167" s="31"/>
      <c r="I167" s="31">
        <f>I168</f>
        <v>200318.96000000002</v>
      </c>
    </row>
    <row r="168" spans="1:9" s="32" customFormat="1" ht="51">
      <c r="A168" s="12" t="s">
        <v>440</v>
      </c>
      <c r="B168" s="28" t="s">
        <v>96</v>
      </c>
      <c r="C168" s="28" t="s">
        <v>31</v>
      </c>
      <c r="D168" s="28" t="s">
        <v>39</v>
      </c>
      <c r="E168" s="28" t="s">
        <v>355</v>
      </c>
      <c r="F168" s="28"/>
      <c r="G168" s="31">
        <f>G169+G176</f>
        <v>200318.96000000002</v>
      </c>
      <c r="H168" s="31"/>
      <c r="I168" s="31">
        <f aca="true" t="shared" si="2" ref="I168:I177">G168</f>
        <v>200318.96000000002</v>
      </c>
    </row>
    <row r="169" spans="1:9" s="32" customFormat="1" ht="63.75">
      <c r="A169" s="27" t="s">
        <v>267</v>
      </c>
      <c r="B169" s="28" t="s">
        <v>96</v>
      </c>
      <c r="C169" s="28" t="s">
        <v>31</v>
      </c>
      <c r="D169" s="28" t="s">
        <v>39</v>
      </c>
      <c r="E169" s="28" t="s">
        <v>355</v>
      </c>
      <c r="F169" s="28" t="s">
        <v>164</v>
      </c>
      <c r="G169" s="31">
        <f>G170</f>
        <v>200318.96000000002</v>
      </c>
      <c r="H169" s="31"/>
      <c r="I169" s="31">
        <f t="shared" si="2"/>
        <v>200318.96000000002</v>
      </c>
    </row>
    <row r="170" spans="1:9" s="32" customFormat="1" ht="25.5">
      <c r="A170" s="27" t="s">
        <v>166</v>
      </c>
      <c r="B170" s="28" t="s">
        <v>96</v>
      </c>
      <c r="C170" s="28" t="s">
        <v>31</v>
      </c>
      <c r="D170" s="28" t="s">
        <v>39</v>
      </c>
      <c r="E170" s="28" t="s">
        <v>355</v>
      </c>
      <c r="F170" s="28" t="s">
        <v>165</v>
      </c>
      <c r="G170" s="31">
        <f>153857.88+46461.08</f>
        <v>200318.96000000002</v>
      </c>
      <c r="H170" s="31"/>
      <c r="I170" s="31">
        <f t="shared" si="2"/>
        <v>200318.96000000002</v>
      </c>
    </row>
    <row r="171" spans="1:9" s="32" customFormat="1" ht="25.5" hidden="1">
      <c r="A171" s="12" t="s">
        <v>455</v>
      </c>
      <c r="B171" s="28" t="s">
        <v>96</v>
      </c>
      <c r="C171" s="28" t="s">
        <v>31</v>
      </c>
      <c r="D171" s="28" t="s">
        <v>39</v>
      </c>
      <c r="E171" s="28" t="s">
        <v>405</v>
      </c>
      <c r="F171" s="28"/>
      <c r="G171" s="31">
        <f>G172</f>
        <v>0</v>
      </c>
      <c r="H171" s="31"/>
      <c r="I171" s="31"/>
    </row>
    <row r="172" spans="1:9" s="32" customFormat="1" ht="63.75" hidden="1">
      <c r="A172" s="27" t="s">
        <v>267</v>
      </c>
      <c r="B172" s="28" t="s">
        <v>96</v>
      </c>
      <c r="C172" s="28" t="s">
        <v>31</v>
      </c>
      <c r="D172" s="28" t="s">
        <v>39</v>
      </c>
      <c r="E172" s="28" t="s">
        <v>405</v>
      </c>
      <c r="F172" s="28" t="s">
        <v>164</v>
      </c>
      <c r="G172" s="31">
        <f>G173</f>
        <v>0</v>
      </c>
      <c r="H172" s="31"/>
      <c r="I172" s="31"/>
    </row>
    <row r="173" spans="1:9" s="32" customFormat="1" ht="25.5" hidden="1">
      <c r="A173" s="27" t="s">
        <v>166</v>
      </c>
      <c r="B173" s="28" t="s">
        <v>96</v>
      </c>
      <c r="C173" s="28" t="s">
        <v>31</v>
      </c>
      <c r="D173" s="28" t="s">
        <v>39</v>
      </c>
      <c r="E173" s="28" t="s">
        <v>405</v>
      </c>
      <c r="F173" s="28" t="s">
        <v>165</v>
      </c>
      <c r="G173" s="31"/>
      <c r="H173" s="31"/>
      <c r="I173" s="31"/>
    </row>
    <row r="174" spans="1:9" s="32" customFormat="1" ht="38.25" hidden="1">
      <c r="A174" s="27" t="s">
        <v>268</v>
      </c>
      <c r="B174" s="28" t="s">
        <v>96</v>
      </c>
      <c r="C174" s="28" t="s">
        <v>31</v>
      </c>
      <c r="D174" s="28" t="s">
        <v>39</v>
      </c>
      <c r="E174" s="28" t="s">
        <v>355</v>
      </c>
      <c r="F174" s="28" t="s">
        <v>134</v>
      </c>
      <c r="G174" s="31">
        <v>660000</v>
      </c>
      <c r="H174" s="31"/>
      <c r="I174" s="31">
        <f t="shared" si="2"/>
        <v>660000</v>
      </c>
    </row>
    <row r="175" spans="1:9" s="32" customFormat="1" ht="25.5" hidden="1">
      <c r="A175" s="27" t="s">
        <v>125</v>
      </c>
      <c r="B175" s="28" t="s">
        <v>96</v>
      </c>
      <c r="C175" s="28" t="s">
        <v>31</v>
      </c>
      <c r="D175" s="28" t="s">
        <v>39</v>
      </c>
      <c r="E175" s="28" t="s">
        <v>355</v>
      </c>
      <c r="F175" s="28" t="s">
        <v>135</v>
      </c>
      <c r="G175" s="31"/>
      <c r="H175" s="31"/>
      <c r="I175" s="31">
        <f t="shared" si="2"/>
        <v>0</v>
      </c>
    </row>
    <row r="176" spans="1:9" s="32" customFormat="1" ht="25.5" hidden="1">
      <c r="A176" s="27" t="s">
        <v>167</v>
      </c>
      <c r="B176" s="28" t="s">
        <v>96</v>
      </c>
      <c r="C176" s="28" t="s">
        <v>31</v>
      </c>
      <c r="D176" s="28" t="s">
        <v>39</v>
      </c>
      <c r="E176" s="28" t="s">
        <v>355</v>
      </c>
      <c r="F176" s="28" t="s">
        <v>170</v>
      </c>
      <c r="G176" s="31">
        <f>G177</f>
        <v>0</v>
      </c>
      <c r="H176" s="31"/>
      <c r="I176" s="31">
        <f t="shared" si="2"/>
        <v>0</v>
      </c>
    </row>
    <row r="177" spans="1:9" s="32" customFormat="1" ht="25.5" hidden="1">
      <c r="A177" s="12" t="s">
        <v>169</v>
      </c>
      <c r="B177" s="49">
        <v>650</v>
      </c>
      <c r="C177" s="28" t="s">
        <v>31</v>
      </c>
      <c r="D177" s="28" t="s">
        <v>39</v>
      </c>
      <c r="E177" s="28" t="s">
        <v>355</v>
      </c>
      <c r="F177" s="52">
        <v>240</v>
      </c>
      <c r="G177" s="56"/>
      <c r="H177" s="53"/>
      <c r="I177" s="31">
        <f t="shared" si="2"/>
        <v>0</v>
      </c>
    </row>
    <row r="178" spans="1:9" s="32" customFormat="1" ht="25.5" hidden="1">
      <c r="A178" s="27" t="s">
        <v>272</v>
      </c>
      <c r="B178" s="28" t="s">
        <v>96</v>
      </c>
      <c r="C178" s="28" t="s">
        <v>31</v>
      </c>
      <c r="D178" s="28" t="s">
        <v>39</v>
      </c>
      <c r="E178" s="28" t="s">
        <v>355</v>
      </c>
      <c r="F178" s="28" t="s">
        <v>121</v>
      </c>
      <c r="G178" s="31">
        <v>10000</v>
      </c>
      <c r="H178" s="31"/>
      <c r="I178" s="31">
        <f>G178</f>
        <v>10000</v>
      </c>
    </row>
    <row r="179" spans="1:9" s="32" customFormat="1" ht="25.5" hidden="1">
      <c r="A179" s="27" t="s">
        <v>195</v>
      </c>
      <c r="B179" s="28" t="s">
        <v>96</v>
      </c>
      <c r="C179" s="28" t="s">
        <v>31</v>
      </c>
      <c r="D179" s="28" t="s">
        <v>39</v>
      </c>
      <c r="E179" s="28" t="s">
        <v>355</v>
      </c>
      <c r="F179" s="28" t="s">
        <v>122</v>
      </c>
      <c r="G179" s="31">
        <v>10000</v>
      </c>
      <c r="H179" s="31"/>
      <c r="I179" s="31">
        <f>G179</f>
        <v>10000</v>
      </c>
    </row>
    <row r="180" spans="1:9" s="32" customFormat="1" ht="25.5">
      <c r="A180" s="45" t="s">
        <v>91</v>
      </c>
      <c r="B180" s="46" t="s">
        <v>96</v>
      </c>
      <c r="C180" s="48" t="s">
        <v>39</v>
      </c>
      <c r="D180" s="48"/>
      <c r="E180" s="48"/>
      <c r="F180" s="48"/>
      <c r="G180" s="43">
        <f>G203+G181+G217+G232</f>
        <v>367713.81</v>
      </c>
      <c r="H180" s="43">
        <f>H203+H181+H217+H232</f>
        <v>28152.87</v>
      </c>
      <c r="I180" s="43">
        <f>I203+I181+I217+I232</f>
        <v>10000</v>
      </c>
    </row>
    <row r="181" spans="1:9" s="32" customFormat="1" ht="12.75">
      <c r="A181" s="47" t="s">
        <v>139</v>
      </c>
      <c r="B181" s="48" t="s">
        <v>96</v>
      </c>
      <c r="C181" s="48" t="s">
        <v>39</v>
      </c>
      <c r="D181" s="48" t="s">
        <v>33</v>
      </c>
      <c r="E181" s="48"/>
      <c r="F181" s="48"/>
      <c r="G181" s="43">
        <f>SUM(G189)</f>
        <v>38152.869999999995</v>
      </c>
      <c r="H181" s="43">
        <f>SUM(H184,H197)</f>
        <v>28152.87</v>
      </c>
      <c r="I181" s="43">
        <f>SUM(I184,I189)</f>
        <v>10000</v>
      </c>
    </row>
    <row r="182" spans="1:9" s="32" customFormat="1" ht="25.5" hidden="1">
      <c r="A182" s="12" t="s">
        <v>50</v>
      </c>
      <c r="B182" s="28" t="s">
        <v>96</v>
      </c>
      <c r="C182" s="28" t="s">
        <v>39</v>
      </c>
      <c r="D182" s="28" t="s">
        <v>33</v>
      </c>
      <c r="E182" s="28" t="s">
        <v>63</v>
      </c>
      <c r="F182" s="28"/>
      <c r="G182" s="31">
        <f aca="true" t="shared" si="3" ref="G182:I184">SUM(G183)</f>
        <v>0</v>
      </c>
      <c r="H182" s="31">
        <f t="shared" si="3"/>
        <v>0</v>
      </c>
      <c r="I182" s="31">
        <f t="shared" si="3"/>
        <v>0</v>
      </c>
    </row>
    <row r="183" spans="1:9" s="32" customFormat="1" ht="25.5" hidden="1">
      <c r="A183" s="12" t="s">
        <v>213</v>
      </c>
      <c r="B183" s="28" t="s">
        <v>96</v>
      </c>
      <c r="C183" s="28" t="s">
        <v>39</v>
      </c>
      <c r="D183" s="28" t="s">
        <v>33</v>
      </c>
      <c r="E183" s="28" t="s">
        <v>212</v>
      </c>
      <c r="F183" s="28"/>
      <c r="G183" s="31">
        <f t="shared" si="3"/>
        <v>0</v>
      </c>
      <c r="H183" s="31">
        <f t="shared" si="3"/>
        <v>0</v>
      </c>
      <c r="I183" s="31">
        <f t="shared" si="3"/>
        <v>0</v>
      </c>
    </row>
    <row r="184" spans="1:9" s="32" customFormat="1" ht="38.25" hidden="1">
      <c r="A184" s="12" t="s">
        <v>214</v>
      </c>
      <c r="B184" s="28" t="s">
        <v>96</v>
      </c>
      <c r="C184" s="28" t="s">
        <v>39</v>
      </c>
      <c r="D184" s="28" t="s">
        <v>33</v>
      </c>
      <c r="E184" s="28" t="s">
        <v>89</v>
      </c>
      <c r="F184" s="28"/>
      <c r="G184" s="31">
        <f t="shared" si="3"/>
        <v>0</v>
      </c>
      <c r="H184" s="31">
        <f t="shared" si="3"/>
        <v>0</v>
      </c>
      <c r="I184" s="31">
        <f t="shared" si="3"/>
        <v>0</v>
      </c>
    </row>
    <row r="185" spans="1:9" s="32" customFormat="1" ht="25.5" hidden="1">
      <c r="A185" s="27" t="s">
        <v>167</v>
      </c>
      <c r="B185" s="28" t="s">
        <v>96</v>
      </c>
      <c r="C185" s="28" t="s">
        <v>39</v>
      </c>
      <c r="D185" s="28" t="s">
        <v>33</v>
      </c>
      <c r="E185" s="28" t="s">
        <v>89</v>
      </c>
      <c r="F185" s="28" t="s">
        <v>170</v>
      </c>
      <c r="G185" s="31">
        <f>G186</f>
        <v>0</v>
      </c>
      <c r="H185" s="31">
        <f>H186</f>
        <v>0</v>
      </c>
      <c r="I185" s="31">
        <f>I186</f>
        <v>0</v>
      </c>
    </row>
    <row r="186" spans="1:9" s="32" customFormat="1" ht="25.5" hidden="1">
      <c r="A186" s="12" t="s">
        <v>169</v>
      </c>
      <c r="B186" s="49">
        <v>650</v>
      </c>
      <c r="C186" s="28" t="s">
        <v>39</v>
      </c>
      <c r="D186" s="28" t="s">
        <v>33</v>
      </c>
      <c r="E186" s="28" t="s">
        <v>89</v>
      </c>
      <c r="F186" s="52">
        <v>240</v>
      </c>
      <c r="G186" s="56">
        <f>G187+G188</f>
        <v>0</v>
      </c>
      <c r="H186" s="56">
        <f>H187+H188</f>
        <v>0</v>
      </c>
      <c r="I186" s="56">
        <f>I187+I188</f>
        <v>0</v>
      </c>
    </row>
    <row r="187" spans="1:9" s="32" customFormat="1" ht="25.5" hidden="1">
      <c r="A187" s="27" t="s">
        <v>296</v>
      </c>
      <c r="B187" s="28" t="s">
        <v>96</v>
      </c>
      <c r="C187" s="28" t="s">
        <v>39</v>
      </c>
      <c r="D187" s="28" t="s">
        <v>33</v>
      </c>
      <c r="E187" s="28" t="s">
        <v>89</v>
      </c>
      <c r="F187" s="28" t="s">
        <v>121</v>
      </c>
      <c r="G187" s="31"/>
      <c r="H187" s="31"/>
      <c r="I187" s="31"/>
    </row>
    <row r="188" spans="1:9" s="32" customFormat="1" ht="25.5" hidden="1">
      <c r="A188" s="27" t="s">
        <v>195</v>
      </c>
      <c r="B188" s="28" t="s">
        <v>96</v>
      </c>
      <c r="C188" s="28" t="s">
        <v>39</v>
      </c>
      <c r="D188" s="28" t="s">
        <v>33</v>
      </c>
      <c r="E188" s="28" t="s">
        <v>89</v>
      </c>
      <c r="F188" s="28" t="s">
        <v>122</v>
      </c>
      <c r="G188" s="31"/>
      <c r="H188" s="31">
        <f>G188</f>
        <v>0</v>
      </c>
      <c r="I188" s="31">
        <f>H188</f>
        <v>0</v>
      </c>
    </row>
    <row r="189" spans="1:9" s="32" customFormat="1" ht="45" customHeight="1">
      <c r="A189" s="27" t="s">
        <v>467</v>
      </c>
      <c r="B189" s="28" t="s">
        <v>96</v>
      </c>
      <c r="C189" s="28" t="s">
        <v>39</v>
      </c>
      <c r="D189" s="28" t="s">
        <v>33</v>
      </c>
      <c r="E189" s="28" t="s">
        <v>349</v>
      </c>
      <c r="F189" s="28"/>
      <c r="G189" s="31">
        <f>SUM(G197,G191)</f>
        <v>38152.869999999995</v>
      </c>
      <c r="H189" s="31">
        <f>H190</f>
        <v>28152.87</v>
      </c>
      <c r="I189" s="31">
        <f>I190</f>
        <v>10000</v>
      </c>
    </row>
    <row r="190" spans="1:9" s="32" customFormat="1" ht="25.5">
      <c r="A190" s="27" t="s">
        <v>374</v>
      </c>
      <c r="B190" s="28" t="s">
        <v>96</v>
      </c>
      <c r="C190" s="28" t="s">
        <v>39</v>
      </c>
      <c r="D190" s="28" t="s">
        <v>33</v>
      </c>
      <c r="E190" s="28" t="s">
        <v>350</v>
      </c>
      <c r="F190" s="28"/>
      <c r="G190" s="31">
        <f>SUM(G197,G191)</f>
        <v>38152.869999999995</v>
      </c>
      <c r="H190" s="31">
        <f>SUM(H197)</f>
        <v>28152.87</v>
      </c>
      <c r="I190" s="31">
        <f>I191</f>
        <v>10000</v>
      </c>
    </row>
    <row r="191" spans="1:9" s="32" customFormat="1" ht="102" customHeight="1">
      <c r="A191" s="12" t="s">
        <v>514</v>
      </c>
      <c r="B191" s="28" t="s">
        <v>96</v>
      </c>
      <c r="C191" s="28" t="s">
        <v>39</v>
      </c>
      <c r="D191" s="28" t="s">
        <v>33</v>
      </c>
      <c r="E191" s="28" t="s">
        <v>513</v>
      </c>
      <c r="F191" s="28"/>
      <c r="G191" s="31">
        <f>SUM(G195+G192)</f>
        <v>10000</v>
      </c>
      <c r="H191" s="31"/>
      <c r="I191" s="31">
        <f>SUM(I195+I192)</f>
        <v>10000</v>
      </c>
    </row>
    <row r="192" spans="1:9" s="32" customFormat="1" ht="63.75" hidden="1">
      <c r="A192" s="27" t="s">
        <v>267</v>
      </c>
      <c r="B192" s="28" t="s">
        <v>96</v>
      </c>
      <c r="C192" s="28" t="s">
        <v>39</v>
      </c>
      <c r="D192" s="28" t="s">
        <v>33</v>
      </c>
      <c r="E192" s="28" t="s">
        <v>513</v>
      </c>
      <c r="F192" s="28" t="s">
        <v>164</v>
      </c>
      <c r="G192" s="31">
        <f>G193</f>
        <v>0</v>
      </c>
      <c r="H192" s="31"/>
      <c r="I192" s="31">
        <f>I193</f>
        <v>0</v>
      </c>
    </row>
    <row r="193" spans="1:9" s="32" customFormat="1" ht="25.5" hidden="1">
      <c r="A193" s="27" t="s">
        <v>166</v>
      </c>
      <c r="B193" s="28" t="s">
        <v>96</v>
      </c>
      <c r="C193" s="28" t="s">
        <v>39</v>
      </c>
      <c r="D193" s="28" t="s">
        <v>33</v>
      </c>
      <c r="E193" s="28" t="s">
        <v>513</v>
      </c>
      <c r="F193" s="28" t="s">
        <v>165</v>
      </c>
      <c r="G193" s="31"/>
      <c r="H193" s="31"/>
      <c r="I193" s="31">
        <f>G193</f>
        <v>0</v>
      </c>
    </row>
    <row r="194" spans="1:9" s="32" customFormat="1" ht="38.25" hidden="1">
      <c r="A194" s="27" t="s">
        <v>269</v>
      </c>
      <c r="B194" s="28" t="s">
        <v>96</v>
      </c>
      <c r="C194" s="28" t="s">
        <v>39</v>
      </c>
      <c r="D194" s="28" t="s">
        <v>33</v>
      </c>
      <c r="E194" s="28" t="s">
        <v>356</v>
      </c>
      <c r="F194" s="28" t="s">
        <v>135</v>
      </c>
      <c r="G194" s="31"/>
      <c r="H194" s="31">
        <f>G194</f>
        <v>0</v>
      </c>
      <c r="I194" s="31">
        <f>H194</f>
        <v>0</v>
      </c>
    </row>
    <row r="195" spans="1:9" s="32" customFormat="1" ht="25.5">
      <c r="A195" s="27" t="s">
        <v>167</v>
      </c>
      <c r="B195" s="28" t="s">
        <v>96</v>
      </c>
      <c r="C195" s="28" t="s">
        <v>39</v>
      </c>
      <c r="D195" s="28" t="s">
        <v>33</v>
      </c>
      <c r="E195" s="28" t="s">
        <v>513</v>
      </c>
      <c r="F195" s="28" t="s">
        <v>170</v>
      </c>
      <c r="G195" s="31">
        <f>G196</f>
        <v>10000</v>
      </c>
      <c r="H195" s="31"/>
      <c r="I195" s="31">
        <f>I196</f>
        <v>10000</v>
      </c>
    </row>
    <row r="196" spans="1:9" s="32" customFormat="1" ht="25.5">
      <c r="A196" s="12" t="s">
        <v>169</v>
      </c>
      <c r="B196" s="49">
        <v>650</v>
      </c>
      <c r="C196" s="28" t="s">
        <v>39</v>
      </c>
      <c r="D196" s="28" t="s">
        <v>33</v>
      </c>
      <c r="E196" s="28" t="s">
        <v>513</v>
      </c>
      <c r="F196" s="52">
        <v>240</v>
      </c>
      <c r="G196" s="56">
        <v>10000</v>
      </c>
      <c r="H196" s="56"/>
      <c r="I196" s="56">
        <f>G196</f>
        <v>10000</v>
      </c>
    </row>
    <row r="197" spans="1:9" s="32" customFormat="1" ht="102" customHeight="1">
      <c r="A197" s="12" t="s">
        <v>441</v>
      </c>
      <c r="B197" s="28" t="s">
        <v>96</v>
      </c>
      <c r="C197" s="28" t="s">
        <v>39</v>
      </c>
      <c r="D197" s="28" t="s">
        <v>33</v>
      </c>
      <c r="E197" s="28" t="s">
        <v>356</v>
      </c>
      <c r="F197" s="28"/>
      <c r="G197" s="31">
        <f>SUM(G201+G198)</f>
        <v>28152.87</v>
      </c>
      <c r="H197" s="31">
        <f>SUM(H201+H198)</f>
        <v>28152.87</v>
      </c>
      <c r="I197" s="31">
        <f>SUM(I201+I198)</f>
        <v>0</v>
      </c>
    </row>
    <row r="198" spans="1:9" s="32" customFormat="1" ht="63.75" hidden="1">
      <c r="A198" s="27" t="s">
        <v>267</v>
      </c>
      <c r="B198" s="28" t="s">
        <v>96</v>
      </c>
      <c r="C198" s="28" t="s">
        <v>39</v>
      </c>
      <c r="D198" s="28" t="s">
        <v>33</v>
      </c>
      <c r="E198" s="28" t="s">
        <v>356</v>
      </c>
      <c r="F198" s="28" t="s">
        <v>164</v>
      </c>
      <c r="G198" s="31">
        <f>G199</f>
        <v>0</v>
      </c>
      <c r="H198" s="31">
        <f aca="true" t="shared" si="4" ref="H198:I200">G198</f>
        <v>0</v>
      </c>
      <c r="I198" s="31">
        <f t="shared" si="4"/>
        <v>0</v>
      </c>
    </row>
    <row r="199" spans="1:9" s="32" customFormat="1" ht="25.5" hidden="1">
      <c r="A199" s="27" t="s">
        <v>166</v>
      </c>
      <c r="B199" s="28" t="s">
        <v>96</v>
      </c>
      <c r="C199" s="28" t="s">
        <v>39</v>
      </c>
      <c r="D199" s="28" t="s">
        <v>33</v>
      </c>
      <c r="E199" s="28" t="s">
        <v>356</v>
      </c>
      <c r="F199" s="28" t="s">
        <v>165</v>
      </c>
      <c r="G199" s="31">
        <f>G200</f>
        <v>0</v>
      </c>
      <c r="H199" s="31">
        <f t="shared" si="4"/>
        <v>0</v>
      </c>
      <c r="I199" s="31">
        <f t="shared" si="4"/>
        <v>0</v>
      </c>
    </row>
    <row r="200" spans="1:9" s="32" customFormat="1" ht="38.25" hidden="1">
      <c r="A200" s="27" t="s">
        <v>269</v>
      </c>
      <c r="B200" s="28" t="s">
        <v>96</v>
      </c>
      <c r="C200" s="28" t="s">
        <v>39</v>
      </c>
      <c r="D200" s="28" t="s">
        <v>33</v>
      </c>
      <c r="E200" s="28" t="s">
        <v>356</v>
      </c>
      <c r="F200" s="28" t="s">
        <v>135</v>
      </c>
      <c r="G200" s="31"/>
      <c r="H200" s="31">
        <f t="shared" si="4"/>
        <v>0</v>
      </c>
      <c r="I200" s="31">
        <f t="shared" si="4"/>
        <v>0</v>
      </c>
    </row>
    <row r="201" spans="1:9" s="32" customFormat="1" ht="25.5">
      <c r="A201" s="27" t="s">
        <v>167</v>
      </c>
      <c r="B201" s="28" t="s">
        <v>96</v>
      </c>
      <c r="C201" s="28" t="s">
        <v>39</v>
      </c>
      <c r="D201" s="28" t="s">
        <v>33</v>
      </c>
      <c r="E201" s="28" t="s">
        <v>356</v>
      </c>
      <c r="F201" s="28" t="s">
        <v>170</v>
      </c>
      <c r="G201" s="31">
        <f>G202</f>
        <v>28152.87</v>
      </c>
      <c r="H201" s="31">
        <f>H202</f>
        <v>28152.87</v>
      </c>
      <c r="I201" s="31">
        <f>I202</f>
        <v>0</v>
      </c>
    </row>
    <row r="202" spans="1:9" s="32" customFormat="1" ht="25.5">
      <c r="A202" s="12" t="s">
        <v>169</v>
      </c>
      <c r="B202" s="49">
        <v>650</v>
      </c>
      <c r="C202" s="28" t="s">
        <v>39</v>
      </c>
      <c r="D202" s="28" t="s">
        <v>33</v>
      </c>
      <c r="E202" s="28" t="s">
        <v>356</v>
      </c>
      <c r="F202" s="52">
        <v>240</v>
      </c>
      <c r="G202" s="56">
        <v>28152.87</v>
      </c>
      <c r="H202" s="56">
        <f>G202-I202</f>
        <v>28152.87</v>
      </c>
      <c r="I202" s="53"/>
    </row>
    <row r="203" spans="1:9" s="32" customFormat="1" ht="38.25">
      <c r="A203" s="45" t="s">
        <v>235</v>
      </c>
      <c r="B203" s="46" t="s">
        <v>96</v>
      </c>
      <c r="C203" s="48" t="s">
        <v>39</v>
      </c>
      <c r="D203" s="48" t="s">
        <v>43</v>
      </c>
      <c r="E203" s="48"/>
      <c r="F203" s="48"/>
      <c r="G203" s="43">
        <f>G204+G212</f>
        <v>129280</v>
      </c>
      <c r="H203" s="43"/>
      <c r="I203" s="43"/>
    </row>
    <row r="204" spans="1:9" s="32" customFormat="1" ht="25.5">
      <c r="A204" s="17" t="s">
        <v>474</v>
      </c>
      <c r="B204" s="49">
        <v>650</v>
      </c>
      <c r="C204" s="28" t="s">
        <v>39</v>
      </c>
      <c r="D204" s="28" t="s">
        <v>43</v>
      </c>
      <c r="E204" s="59" t="s">
        <v>357</v>
      </c>
      <c r="F204" s="48"/>
      <c r="G204" s="43">
        <f>G205</f>
        <v>129280</v>
      </c>
      <c r="H204" s="43"/>
      <c r="I204" s="43"/>
    </row>
    <row r="205" spans="1:9" s="32" customFormat="1" ht="25.5">
      <c r="A205" s="60" t="s">
        <v>475</v>
      </c>
      <c r="B205" s="49">
        <v>650</v>
      </c>
      <c r="C205" s="28" t="s">
        <v>39</v>
      </c>
      <c r="D205" s="28" t="s">
        <v>43</v>
      </c>
      <c r="E205" s="59" t="s">
        <v>358</v>
      </c>
      <c r="F205" s="48"/>
      <c r="G205" s="43">
        <f>G206+G208</f>
        <v>129280</v>
      </c>
      <c r="H205" s="43"/>
      <c r="I205" s="43"/>
    </row>
    <row r="206" spans="1:9" s="32" customFormat="1" ht="15">
      <c r="A206" s="74" t="s">
        <v>436</v>
      </c>
      <c r="B206" s="49">
        <v>650</v>
      </c>
      <c r="C206" s="28" t="s">
        <v>39</v>
      </c>
      <c r="D206" s="28" t="s">
        <v>43</v>
      </c>
      <c r="E206" s="59" t="s">
        <v>361</v>
      </c>
      <c r="F206" s="75" t="s">
        <v>170</v>
      </c>
      <c r="G206" s="31">
        <f>G207</f>
        <v>129280</v>
      </c>
      <c r="H206" s="31"/>
      <c r="I206" s="31"/>
    </row>
    <row r="207" spans="1:9" s="32" customFormat="1" ht="25.5">
      <c r="A207" s="27" t="s">
        <v>167</v>
      </c>
      <c r="B207" s="49">
        <v>650</v>
      </c>
      <c r="C207" s="28" t="s">
        <v>39</v>
      </c>
      <c r="D207" s="28" t="s">
        <v>43</v>
      </c>
      <c r="E207" s="59" t="s">
        <v>361</v>
      </c>
      <c r="F207" s="75" t="s">
        <v>211</v>
      </c>
      <c r="G207" s="31">
        <v>129280</v>
      </c>
      <c r="H207" s="31"/>
      <c r="I207" s="31"/>
    </row>
    <row r="208" spans="1:9" s="32" customFormat="1" ht="12.75" hidden="1">
      <c r="A208" s="12" t="s">
        <v>171</v>
      </c>
      <c r="B208" s="49">
        <v>650</v>
      </c>
      <c r="C208" s="28" t="s">
        <v>39</v>
      </c>
      <c r="D208" s="28" t="s">
        <v>145</v>
      </c>
      <c r="E208" s="59" t="s">
        <v>361</v>
      </c>
      <c r="F208" s="28" t="s">
        <v>281</v>
      </c>
      <c r="G208" s="31">
        <f>G209</f>
        <v>0</v>
      </c>
      <c r="H208" s="31"/>
      <c r="I208" s="31"/>
    </row>
    <row r="209" spans="1:9" s="32" customFormat="1" ht="51" hidden="1">
      <c r="A209" s="27" t="s">
        <v>516</v>
      </c>
      <c r="B209" s="28" t="s">
        <v>96</v>
      </c>
      <c r="C209" s="28" t="s">
        <v>39</v>
      </c>
      <c r="D209" s="28" t="s">
        <v>43</v>
      </c>
      <c r="E209" s="28" t="s">
        <v>200</v>
      </c>
      <c r="F209" s="28" t="s">
        <v>144</v>
      </c>
      <c r="G209" s="31"/>
      <c r="H209" s="31"/>
      <c r="I209" s="31"/>
    </row>
    <row r="210" spans="1:9" s="32" customFormat="1" ht="25.5" hidden="1">
      <c r="A210" s="12" t="s">
        <v>169</v>
      </c>
      <c r="B210" s="49">
        <v>650</v>
      </c>
      <c r="C210" s="28" t="s">
        <v>39</v>
      </c>
      <c r="D210" s="28" t="s">
        <v>43</v>
      </c>
      <c r="E210" s="28" t="s">
        <v>200</v>
      </c>
      <c r="F210" s="52">
        <v>240</v>
      </c>
      <c r="G210" s="53">
        <f>G211</f>
        <v>0</v>
      </c>
      <c r="H210" s="53"/>
      <c r="I210" s="53"/>
    </row>
    <row r="211" spans="1:9" s="32" customFormat="1" ht="25.5" hidden="1">
      <c r="A211" s="33" t="s">
        <v>195</v>
      </c>
      <c r="B211" s="29" t="s">
        <v>96</v>
      </c>
      <c r="C211" s="28" t="s">
        <v>39</v>
      </c>
      <c r="D211" s="28" t="s">
        <v>43</v>
      </c>
      <c r="E211" s="28" t="s">
        <v>200</v>
      </c>
      <c r="F211" s="28" t="s">
        <v>122</v>
      </c>
      <c r="G211" s="31"/>
      <c r="H211" s="31"/>
      <c r="I211" s="31"/>
    </row>
    <row r="212" spans="1:9" s="32" customFormat="1" ht="25.5" hidden="1">
      <c r="A212" s="33" t="s">
        <v>86</v>
      </c>
      <c r="B212" s="29" t="s">
        <v>96</v>
      </c>
      <c r="C212" s="28" t="s">
        <v>39</v>
      </c>
      <c r="D212" s="28" t="s">
        <v>43</v>
      </c>
      <c r="E212" s="28" t="s">
        <v>87</v>
      </c>
      <c r="F212" s="28"/>
      <c r="G212" s="31">
        <f>G213</f>
        <v>0</v>
      </c>
      <c r="H212" s="31"/>
      <c r="I212" s="31"/>
    </row>
    <row r="213" spans="1:9" s="32" customFormat="1" ht="25.5" hidden="1">
      <c r="A213" s="33" t="s">
        <v>155</v>
      </c>
      <c r="B213" s="29" t="s">
        <v>96</v>
      </c>
      <c r="C213" s="28" t="s">
        <v>39</v>
      </c>
      <c r="D213" s="28" t="s">
        <v>43</v>
      </c>
      <c r="E213" s="28" t="s">
        <v>154</v>
      </c>
      <c r="F213" s="28"/>
      <c r="G213" s="31">
        <f>G214</f>
        <v>0</v>
      </c>
      <c r="H213" s="31"/>
      <c r="I213" s="31"/>
    </row>
    <row r="214" spans="1:9" s="32" customFormat="1" ht="25.5" hidden="1">
      <c r="A214" s="27" t="s">
        <v>167</v>
      </c>
      <c r="B214" s="28" t="s">
        <v>96</v>
      </c>
      <c r="C214" s="28" t="s">
        <v>39</v>
      </c>
      <c r="D214" s="28" t="s">
        <v>43</v>
      </c>
      <c r="E214" s="28" t="s">
        <v>154</v>
      </c>
      <c r="F214" s="28" t="s">
        <v>170</v>
      </c>
      <c r="G214" s="31">
        <f>G215</f>
        <v>0</v>
      </c>
      <c r="H214" s="31"/>
      <c r="I214" s="31"/>
    </row>
    <row r="215" spans="1:9" s="32" customFormat="1" ht="25.5" hidden="1">
      <c r="A215" s="12" t="s">
        <v>169</v>
      </c>
      <c r="B215" s="49">
        <v>650</v>
      </c>
      <c r="C215" s="28" t="s">
        <v>39</v>
      </c>
      <c r="D215" s="28" t="s">
        <v>43</v>
      </c>
      <c r="E215" s="28" t="s">
        <v>154</v>
      </c>
      <c r="F215" s="52">
        <v>240</v>
      </c>
      <c r="G215" s="56">
        <f>G216</f>
        <v>0</v>
      </c>
      <c r="H215" s="53"/>
      <c r="I215" s="53"/>
    </row>
    <row r="216" spans="1:9" s="32" customFormat="1" ht="25.5" hidden="1">
      <c r="A216" s="33" t="s">
        <v>195</v>
      </c>
      <c r="B216" s="29" t="s">
        <v>96</v>
      </c>
      <c r="C216" s="28" t="s">
        <v>39</v>
      </c>
      <c r="D216" s="28" t="s">
        <v>43</v>
      </c>
      <c r="E216" s="28" t="s">
        <v>154</v>
      </c>
      <c r="F216" s="28" t="s">
        <v>122</v>
      </c>
      <c r="G216" s="31"/>
      <c r="H216" s="53"/>
      <c r="I216" s="53"/>
    </row>
    <row r="217" spans="1:9" s="32" customFormat="1" ht="12.75" hidden="1">
      <c r="A217" s="47" t="s">
        <v>279</v>
      </c>
      <c r="B217" s="48" t="s">
        <v>96</v>
      </c>
      <c r="C217" s="48" t="s">
        <v>39</v>
      </c>
      <c r="D217" s="48" t="s">
        <v>79</v>
      </c>
      <c r="E217" s="48"/>
      <c r="F217" s="48"/>
      <c r="G217" s="43">
        <f>SUM(G218)</f>
        <v>0</v>
      </c>
      <c r="H217" s="43"/>
      <c r="I217" s="43"/>
    </row>
    <row r="218" spans="1:9" s="32" customFormat="1" ht="25.5" hidden="1">
      <c r="A218" s="17" t="s">
        <v>474</v>
      </c>
      <c r="B218" s="49">
        <v>650</v>
      </c>
      <c r="C218" s="28" t="s">
        <v>39</v>
      </c>
      <c r="D218" s="28" t="s">
        <v>79</v>
      </c>
      <c r="E218" s="59" t="s">
        <v>357</v>
      </c>
      <c r="F218" s="28"/>
      <c r="G218" s="31">
        <f>G219</f>
        <v>0</v>
      </c>
      <c r="H218" s="31"/>
      <c r="I218" s="31"/>
    </row>
    <row r="219" spans="1:9" s="32" customFormat="1" ht="25.5" hidden="1">
      <c r="A219" s="60" t="s">
        <v>475</v>
      </c>
      <c r="B219" s="49">
        <v>650</v>
      </c>
      <c r="C219" s="28" t="s">
        <v>39</v>
      </c>
      <c r="D219" s="28" t="s">
        <v>79</v>
      </c>
      <c r="E219" s="59" t="s">
        <v>358</v>
      </c>
      <c r="F219" s="28"/>
      <c r="G219" s="31">
        <f>G223+G220</f>
        <v>0</v>
      </c>
      <c r="H219" s="31"/>
      <c r="I219" s="31"/>
    </row>
    <row r="220" spans="1:9" s="32" customFormat="1" ht="25.5" hidden="1">
      <c r="A220" s="33" t="s">
        <v>447</v>
      </c>
      <c r="B220" s="29" t="s">
        <v>96</v>
      </c>
      <c r="C220" s="28" t="s">
        <v>39</v>
      </c>
      <c r="D220" s="28" t="s">
        <v>79</v>
      </c>
      <c r="E220" s="28" t="s">
        <v>466</v>
      </c>
      <c r="F220" s="52"/>
      <c r="G220" s="56">
        <f>G221</f>
        <v>0</v>
      </c>
      <c r="H220" s="54"/>
      <c r="I220" s="55" t="s">
        <v>168</v>
      </c>
    </row>
    <row r="221" spans="1:9" s="32" customFormat="1" ht="38.25" hidden="1">
      <c r="A221" s="64" t="s">
        <v>274</v>
      </c>
      <c r="B221" s="29" t="s">
        <v>96</v>
      </c>
      <c r="C221" s="28" t="s">
        <v>39</v>
      </c>
      <c r="D221" s="28" t="s">
        <v>79</v>
      </c>
      <c r="E221" s="28" t="s">
        <v>466</v>
      </c>
      <c r="F221" s="52">
        <v>600</v>
      </c>
      <c r="G221" s="56">
        <f>G222</f>
        <v>0</v>
      </c>
      <c r="H221" s="54"/>
      <c r="I221" s="55" t="s">
        <v>168</v>
      </c>
    </row>
    <row r="222" spans="1:9" s="32" customFormat="1" ht="12.75" hidden="1">
      <c r="A222" s="64" t="s">
        <v>217</v>
      </c>
      <c r="B222" s="28" t="s">
        <v>96</v>
      </c>
      <c r="C222" s="28" t="s">
        <v>39</v>
      </c>
      <c r="D222" s="28" t="s">
        <v>79</v>
      </c>
      <c r="E222" s="28" t="s">
        <v>466</v>
      </c>
      <c r="F222" s="28" t="s">
        <v>216</v>
      </c>
      <c r="G222" s="31"/>
      <c r="H222" s="31"/>
      <c r="I222" s="31"/>
    </row>
    <row r="223" spans="1:9" s="32" customFormat="1" ht="12.75" hidden="1">
      <c r="A223" s="74" t="s">
        <v>436</v>
      </c>
      <c r="B223" s="49">
        <v>650</v>
      </c>
      <c r="C223" s="28" t="s">
        <v>39</v>
      </c>
      <c r="D223" s="28" t="s">
        <v>79</v>
      </c>
      <c r="E223" s="59" t="s">
        <v>361</v>
      </c>
      <c r="F223" s="28"/>
      <c r="G223" s="31">
        <f>G224+G228</f>
        <v>0</v>
      </c>
      <c r="H223" s="31"/>
      <c r="I223" s="31"/>
    </row>
    <row r="224" spans="1:9" s="32" customFormat="1" ht="25.5" hidden="1">
      <c r="A224" s="27" t="s">
        <v>167</v>
      </c>
      <c r="B224" s="49">
        <v>650</v>
      </c>
      <c r="C224" s="28" t="s">
        <v>39</v>
      </c>
      <c r="D224" s="28" t="s">
        <v>79</v>
      </c>
      <c r="E224" s="59" t="s">
        <v>361</v>
      </c>
      <c r="F224" s="28" t="s">
        <v>170</v>
      </c>
      <c r="G224" s="31">
        <f>G225</f>
        <v>0</v>
      </c>
      <c r="H224" s="31"/>
      <c r="I224" s="31"/>
    </row>
    <row r="225" spans="1:9" s="32" customFormat="1" ht="25.5" hidden="1">
      <c r="A225" s="12" t="s">
        <v>169</v>
      </c>
      <c r="B225" s="49">
        <v>650</v>
      </c>
      <c r="C225" s="28" t="s">
        <v>39</v>
      </c>
      <c r="D225" s="28" t="s">
        <v>79</v>
      </c>
      <c r="E225" s="59" t="s">
        <v>361</v>
      </c>
      <c r="F225" s="52">
        <v>240</v>
      </c>
      <c r="G225" s="56"/>
      <c r="H225" s="53"/>
      <c r="I225" s="53"/>
    </row>
    <row r="226" spans="1:9" s="32" customFormat="1" ht="25.5" hidden="1">
      <c r="A226" s="33" t="s">
        <v>195</v>
      </c>
      <c r="B226" s="28" t="s">
        <v>96</v>
      </c>
      <c r="C226" s="28" t="s">
        <v>39</v>
      </c>
      <c r="D226" s="28" t="s">
        <v>79</v>
      </c>
      <c r="E226" s="28" t="s">
        <v>344</v>
      </c>
      <c r="F226" s="28" t="s">
        <v>121</v>
      </c>
      <c r="G226" s="31"/>
      <c r="H226" s="31"/>
      <c r="I226" s="31"/>
    </row>
    <row r="227" spans="1:9" s="32" customFormat="1" ht="25.5" hidden="1">
      <c r="A227" s="27" t="s">
        <v>195</v>
      </c>
      <c r="B227" s="28" t="s">
        <v>96</v>
      </c>
      <c r="C227" s="28" t="s">
        <v>39</v>
      </c>
      <c r="D227" s="28" t="s">
        <v>79</v>
      </c>
      <c r="E227" s="28" t="s">
        <v>344</v>
      </c>
      <c r="F227" s="28" t="s">
        <v>122</v>
      </c>
      <c r="G227" s="31">
        <v>288551</v>
      </c>
      <c r="H227" s="31"/>
      <c r="I227" s="31"/>
    </row>
    <row r="228" spans="1:9" s="32" customFormat="1" ht="38.25" hidden="1">
      <c r="A228" s="64" t="s">
        <v>274</v>
      </c>
      <c r="B228" s="29" t="s">
        <v>96</v>
      </c>
      <c r="C228" s="28" t="s">
        <v>39</v>
      </c>
      <c r="D228" s="28" t="s">
        <v>79</v>
      </c>
      <c r="E228" s="28" t="s">
        <v>344</v>
      </c>
      <c r="F228" s="52">
        <v>600</v>
      </c>
      <c r="G228" s="56">
        <f>G229</f>
        <v>0</v>
      </c>
      <c r="H228" s="54"/>
      <c r="I228" s="55" t="s">
        <v>168</v>
      </c>
    </row>
    <row r="229" spans="1:9" s="32" customFormat="1" ht="12.75" hidden="1">
      <c r="A229" s="64" t="s">
        <v>217</v>
      </c>
      <c r="B229" s="28" t="s">
        <v>96</v>
      </c>
      <c r="C229" s="28" t="s">
        <v>39</v>
      </c>
      <c r="D229" s="28" t="s">
        <v>79</v>
      </c>
      <c r="E229" s="28" t="s">
        <v>344</v>
      </c>
      <c r="F229" s="28" t="s">
        <v>216</v>
      </c>
      <c r="G229" s="31"/>
      <c r="H229" s="31"/>
      <c r="I229" s="31"/>
    </row>
    <row r="230" spans="1:9" s="32" customFormat="1" ht="63.75" hidden="1">
      <c r="A230" s="27" t="s">
        <v>131</v>
      </c>
      <c r="B230" s="28" t="s">
        <v>96</v>
      </c>
      <c r="C230" s="28" t="s">
        <v>39</v>
      </c>
      <c r="D230" s="28" t="s">
        <v>79</v>
      </c>
      <c r="E230" s="28" t="s">
        <v>344</v>
      </c>
      <c r="F230" s="28" t="s">
        <v>129</v>
      </c>
      <c r="G230" s="31"/>
      <c r="H230" s="31"/>
      <c r="I230" s="31"/>
    </row>
    <row r="231" spans="1:9" s="32" customFormat="1" ht="25.5" hidden="1">
      <c r="A231" s="64" t="s">
        <v>140</v>
      </c>
      <c r="B231" s="28" t="s">
        <v>96</v>
      </c>
      <c r="C231" s="28" t="s">
        <v>39</v>
      </c>
      <c r="D231" s="28" t="s">
        <v>79</v>
      </c>
      <c r="E231" s="28" t="s">
        <v>344</v>
      </c>
      <c r="F231" s="28" t="s">
        <v>141</v>
      </c>
      <c r="G231" s="31"/>
      <c r="H231" s="31"/>
      <c r="I231" s="31"/>
    </row>
    <row r="232" spans="1:9" s="32" customFormat="1" ht="38.25">
      <c r="A232" s="76" t="s">
        <v>231</v>
      </c>
      <c r="B232" s="77">
        <v>650</v>
      </c>
      <c r="C232" s="48" t="s">
        <v>39</v>
      </c>
      <c r="D232" s="48" t="s">
        <v>145</v>
      </c>
      <c r="E232" s="78"/>
      <c r="F232" s="79"/>
      <c r="G232" s="80">
        <f>G239</f>
        <v>200280.94</v>
      </c>
      <c r="H232" s="80"/>
      <c r="I232" s="81"/>
    </row>
    <row r="233" spans="1:9" s="32" customFormat="1" ht="15" hidden="1">
      <c r="A233" s="17" t="s">
        <v>232</v>
      </c>
      <c r="B233" s="49">
        <v>650</v>
      </c>
      <c r="C233" s="28" t="s">
        <v>39</v>
      </c>
      <c r="D233" s="28" t="s">
        <v>145</v>
      </c>
      <c r="E233" s="82" t="s">
        <v>182</v>
      </c>
      <c r="F233" s="75"/>
      <c r="G233" s="83">
        <f>G234</f>
        <v>0</v>
      </c>
      <c r="H233" s="83"/>
      <c r="I233" s="53"/>
    </row>
    <row r="234" spans="1:9" s="32" customFormat="1" ht="38.25" hidden="1">
      <c r="A234" s="17" t="s">
        <v>241</v>
      </c>
      <c r="B234" s="49">
        <v>650</v>
      </c>
      <c r="C234" s="28" t="s">
        <v>39</v>
      </c>
      <c r="D234" s="28" t="s">
        <v>145</v>
      </c>
      <c r="E234" s="82" t="s">
        <v>233</v>
      </c>
      <c r="F234" s="75"/>
      <c r="G234" s="83">
        <f>G235</f>
        <v>0</v>
      </c>
      <c r="H234" s="83"/>
      <c r="I234" s="53"/>
    </row>
    <row r="235" spans="1:9" s="32" customFormat="1" ht="15" hidden="1">
      <c r="A235" s="17" t="s">
        <v>242</v>
      </c>
      <c r="B235" s="49">
        <v>650</v>
      </c>
      <c r="C235" s="28" t="s">
        <v>39</v>
      </c>
      <c r="D235" s="28" t="s">
        <v>145</v>
      </c>
      <c r="E235" s="82" t="s">
        <v>234</v>
      </c>
      <c r="F235" s="75"/>
      <c r="G235" s="83">
        <f>G236</f>
        <v>0</v>
      </c>
      <c r="H235" s="83"/>
      <c r="I235" s="53"/>
    </row>
    <row r="236" spans="1:9" s="32" customFormat="1" ht="25.5" hidden="1">
      <c r="A236" s="84" t="s">
        <v>167</v>
      </c>
      <c r="B236" s="49">
        <v>650</v>
      </c>
      <c r="C236" s="28" t="s">
        <v>39</v>
      </c>
      <c r="D236" s="28" t="s">
        <v>145</v>
      </c>
      <c r="E236" s="82" t="s">
        <v>234</v>
      </c>
      <c r="F236" s="75" t="s">
        <v>170</v>
      </c>
      <c r="G236" s="83">
        <f>G237</f>
        <v>0</v>
      </c>
      <c r="H236" s="83"/>
      <c r="I236" s="53"/>
    </row>
    <row r="237" spans="1:9" s="32" customFormat="1" ht="25.5" hidden="1">
      <c r="A237" s="17" t="s">
        <v>169</v>
      </c>
      <c r="B237" s="49">
        <v>650</v>
      </c>
      <c r="C237" s="28" t="s">
        <v>39</v>
      </c>
      <c r="D237" s="28" t="s">
        <v>145</v>
      </c>
      <c r="E237" s="82" t="s">
        <v>234</v>
      </c>
      <c r="F237" s="75" t="s">
        <v>211</v>
      </c>
      <c r="G237" s="83">
        <f>G238</f>
        <v>0</v>
      </c>
      <c r="H237" s="83"/>
      <c r="I237" s="53"/>
    </row>
    <row r="238" spans="1:9" s="32" customFormat="1" ht="25.5" hidden="1">
      <c r="A238" s="17" t="s">
        <v>195</v>
      </c>
      <c r="B238" s="49">
        <v>650</v>
      </c>
      <c r="C238" s="28" t="s">
        <v>39</v>
      </c>
      <c r="D238" s="28" t="s">
        <v>145</v>
      </c>
      <c r="E238" s="82" t="s">
        <v>234</v>
      </c>
      <c r="F238" s="75" t="s">
        <v>122</v>
      </c>
      <c r="G238" s="83"/>
      <c r="H238" s="83"/>
      <c r="I238" s="53"/>
    </row>
    <row r="239" spans="1:9" s="32" customFormat="1" ht="25.5">
      <c r="A239" s="17" t="s">
        <v>474</v>
      </c>
      <c r="B239" s="49">
        <v>650</v>
      </c>
      <c r="C239" s="28" t="s">
        <v>39</v>
      </c>
      <c r="D239" s="28" t="s">
        <v>145</v>
      </c>
      <c r="E239" s="59" t="s">
        <v>357</v>
      </c>
      <c r="F239" s="75"/>
      <c r="G239" s="83">
        <f>G248+G241+G253+G256</f>
        <v>200280.94</v>
      </c>
      <c r="H239" s="83"/>
      <c r="I239" s="53"/>
    </row>
    <row r="240" spans="1:9" s="58" customFormat="1" ht="25.5">
      <c r="A240" s="60" t="s">
        <v>475</v>
      </c>
      <c r="B240" s="49">
        <v>650</v>
      </c>
      <c r="C240" s="28" t="s">
        <v>39</v>
      </c>
      <c r="D240" s="28" t="s">
        <v>145</v>
      </c>
      <c r="E240" s="59" t="s">
        <v>358</v>
      </c>
      <c r="F240" s="75"/>
      <c r="G240" s="83">
        <f>G241+G248+G253+G256</f>
        <v>200280.94</v>
      </c>
      <c r="H240" s="83"/>
      <c r="I240" s="53"/>
    </row>
    <row r="241" spans="1:9" s="32" customFormat="1" ht="23.25" customHeight="1">
      <c r="A241" s="74" t="s">
        <v>442</v>
      </c>
      <c r="B241" s="49">
        <v>650</v>
      </c>
      <c r="C241" s="28" t="s">
        <v>39</v>
      </c>
      <c r="D241" s="28" t="s">
        <v>145</v>
      </c>
      <c r="E241" s="59" t="s">
        <v>360</v>
      </c>
      <c r="F241" s="75"/>
      <c r="G241" s="83">
        <f>G242+G246</f>
        <v>8000</v>
      </c>
      <c r="H241" s="83"/>
      <c r="I241" s="53"/>
    </row>
    <row r="242" spans="1:9" s="32" customFormat="1" ht="63.75">
      <c r="A242" s="27" t="s">
        <v>267</v>
      </c>
      <c r="B242" s="49">
        <v>650</v>
      </c>
      <c r="C242" s="28" t="s">
        <v>39</v>
      </c>
      <c r="D242" s="28" t="s">
        <v>145</v>
      </c>
      <c r="E242" s="59" t="s">
        <v>360</v>
      </c>
      <c r="F242" s="75" t="s">
        <v>164</v>
      </c>
      <c r="G242" s="83">
        <f>G243</f>
        <v>8000</v>
      </c>
      <c r="H242" s="83"/>
      <c r="I242" s="53"/>
    </row>
    <row r="243" spans="1:9" s="32" customFormat="1" ht="25.5">
      <c r="A243" s="64" t="s">
        <v>166</v>
      </c>
      <c r="B243" s="49">
        <v>650</v>
      </c>
      <c r="C243" s="28" t="s">
        <v>39</v>
      </c>
      <c r="D243" s="28" t="s">
        <v>145</v>
      </c>
      <c r="E243" s="59" t="s">
        <v>360</v>
      </c>
      <c r="F243" s="75" t="s">
        <v>165</v>
      </c>
      <c r="G243" s="83">
        <v>8000</v>
      </c>
      <c r="H243" s="83"/>
      <c r="I243" s="53"/>
    </row>
    <row r="244" spans="1:9" s="32" customFormat="1" ht="25.5" hidden="1">
      <c r="A244" s="17" t="s">
        <v>195</v>
      </c>
      <c r="B244" s="49">
        <v>650</v>
      </c>
      <c r="C244" s="28" t="s">
        <v>39</v>
      </c>
      <c r="D244" s="28" t="s">
        <v>145</v>
      </c>
      <c r="E244" s="59" t="s">
        <v>360</v>
      </c>
      <c r="F244" s="75" t="s">
        <v>122</v>
      </c>
      <c r="G244" s="83"/>
      <c r="H244" s="83"/>
      <c r="I244" s="53"/>
    </row>
    <row r="245" spans="1:9" s="32" customFormat="1" ht="25.5" hidden="1">
      <c r="A245" s="33" t="s">
        <v>195</v>
      </c>
      <c r="B245" s="49">
        <v>650</v>
      </c>
      <c r="C245" s="28" t="s">
        <v>39</v>
      </c>
      <c r="D245" s="28" t="s">
        <v>145</v>
      </c>
      <c r="E245" s="59" t="s">
        <v>360</v>
      </c>
      <c r="F245" s="75" t="s">
        <v>122</v>
      </c>
      <c r="G245" s="83">
        <v>23900</v>
      </c>
      <c r="H245" s="31"/>
      <c r="I245" s="31"/>
    </row>
    <row r="246" spans="1:9" s="32" customFormat="1" ht="25.5" hidden="1">
      <c r="A246" s="27" t="s">
        <v>167</v>
      </c>
      <c r="B246" s="49">
        <v>650</v>
      </c>
      <c r="C246" s="28" t="s">
        <v>39</v>
      </c>
      <c r="D246" s="28" t="s">
        <v>145</v>
      </c>
      <c r="E246" s="59" t="s">
        <v>360</v>
      </c>
      <c r="F246" s="75" t="s">
        <v>170</v>
      </c>
      <c r="G246" s="83">
        <f>G247</f>
        <v>0</v>
      </c>
      <c r="H246" s="83"/>
      <c r="I246" s="53"/>
    </row>
    <row r="247" spans="1:9" s="32" customFormat="1" ht="25.5" hidden="1">
      <c r="A247" s="12" t="s">
        <v>169</v>
      </c>
      <c r="B247" s="49">
        <v>650</v>
      </c>
      <c r="C247" s="28" t="s">
        <v>39</v>
      </c>
      <c r="D247" s="28" t="s">
        <v>145</v>
      </c>
      <c r="E247" s="59" t="s">
        <v>360</v>
      </c>
      <c r="F247" s="75" t="s">
        <v>211</v>
      </c>
      <c r="G247" s="83"/>
      <c r="H247" s="83"/>
      <c r="I247" s="53"/>
    </row>
    <row r="248" spans="1:9" s="58" customFormat="1" ht="25.5">
      <c r="A248" s="74" t="s">
        <v>443</v>
      </c>
      <c r="B248" s="49">
        <v>650</v>
      </c>
      <c r="C248" s="28" t="s">
        <v>39</v>
      </c>
      <c r="D248" s="28" t="s">
        <v>145</v>
      </c>
      <c r="E248" s="59" t="s">
        <v>359</v>
      </c>
      <c r="F248" s="75"/>
      <c r="G248" s="83">
        <f>G249+G251</f>
        <v>2000</v>
      </c>
      <c r="H248" s="83"/>
      <c r="I248" s="53"/>
    </row>
    <row r="249" spans="1:9" s="58" customFormat="1" ht="63.75">
      <c r="A249" s="27" t="s">
        <v>267</v>
      </c>
      <c r="B249" s="49">
        <v>650</v>
      </c>
      <c r="C249" s="28" t="s">
        <v>39</v>
      </c>
      <c r="D249" s="28" t="s">
        <v>145</v>
      </c>
      <c r="E249" s="59" t="s">
        <v>359</v>
      </c>
      <c r="F249" s="75" t="s">
        <v>164</v>
      </c>
      <c r="G249" s="83">
        <f>G250</f>
        <v>2000</v>
      </c>
      <c r="H249" s="83"/>
      <c r="I249" s="53"/>
    </row>
    <row r="250" spans="1:9" s="58" customFormat="1" ht="25.5">
      <c r="A250" s="64" t="s">
        <v>166</v>
      </c>
      <c r="B250" s="49">
        <v>650</v>
      </c>
      <c r="C250" s="28" t="s">
        <v>39</v>
      </c>
      <c r="D250" s="28" t="s">
        <v>145</v>
      </c>
      <c r="E250" s="59" t="s">
        <v>359</v>
      </c>
      <c r="F250" s="75" t="s">
        <v>165</v>
      </c>
      <c r="G250" s="83">
        <v>2000</v>
      </c>
      <c r="H250" s="83"/>
      <c r="I250" s="53"/>
    </row>
    <row r="251" spans="1:9" s="58" customFormat="1" ht="25.5" hidden="1">
      <c r="A251" s="27" t="s">
        <v>167</v>
      </c>
      <c r="B251" s="49">
        <v>650</v>
      </c>
      <c r="C251" s="28" t="s">
        <v>39</v>
      </c>
      <c r="D251" s="28" t="s">
        <v>145</v>
      </c>
      <c r="E251" s="59" t="s">
        <v>359</v>
      </c>
      <c r="F251" s="75" t="s">
        <v>170</v>
      </c>
      <c r="G251" s="83">
        <f>G252</f>
        <v>0</v>
      </c>
      <c r="H251" s="83"/>
      <c r="I251" s="53"/>
    </row>
    <row r="252" spans="1:9" s="58" customFormat="1" ht="25.5" hidden="1">
      <c r="A252" s="12" t="s">
        <v>169</v>
      </c>
      <c r="B252" s="49">
        <v>650</v>
      </c>
      <c r="C252" s="28" t="s">
        <v>39</v>
      </c>
      <c r="D252" s="28" t="s">
        <v>145</v>
      </c>
      <c r="E252" s="59" t="s">
        <v>359</v>
      </c>
      <c r="F252" s="75" t="s">
        <v>211</v>
      </c>
      <c r="G252" s="83"/>
      <c r="H252" s="31"/>
      <c r="I252" s="31"/>
    </row>
    <row r="253" spans="1:9" s="32" customFormat="1" ht="15">
      <c r="A253" s="74" t="s">
        <v>436</v>
      </c>
      <c r="B253" s="49">
        <v>650</v>
      </c>
      <c r="C253" s="28" t="s">
        <v>39</v>
      </c>
      <c r="D253" s="28" t="s">
        <v>145</v>
      </c>
      <c r="E253" s="59" t="s">
        <v>361</v>
      </c>
      <c r="F253" s="75"/>
      <c r="G253" s="83">
        <f>G254</f>
        <v>160280.94</v>
      </c>
      <c r="H253" s="83"/>
      <c r="I253" s="53"/>
    </row>
    <row r="254" spans="1:9" s="32" customFormat="1" ht="25.5">
      <c r="A254" s="27" t="s">
        <v>167</v>
      </c>
      <c r="B254" s="49">
        <v>650</v>
      </c>
      <c r="C254" s="28" t="s">
        <v>39</v>
      </c>
      <c r="D254" s="28" t="s">
        <v>145</v>
      </c>
      <c r="E254" s="59" t="s">
        <v>361</v>
      </c>
      <c r="F254" s="75" t="s">
        <v>170</v>
      </c>
      <c r="G254" s="83">
        <f>G255</f>
        <v>160280.94</v>
      </c>
      <c r="H254" s="83"/>
      <c r="I254" s="53"/>
    </row>
    <row r="255" spans="1:9" s="32" customFormat="1" ht="25.5">
      <c r="A255" s="12" t="s">
        <v>169</v>
      </c>
      <c r="B255" s="49">
        <v>650</v>
      </c>
      <c r="C255" s="28" t="s">
        <v>39</v>
      </c>
      <c r="D255" s="28" t="s">
        <v>145</v>
      </c>
      <c r="E255" s="59" t="s">
        <v>361</v>
      </c>
      <c r="F255" s="75" t="s">
        <v>211</v>
      </c>
      <c r="G255" s="83">
        <f>32965.74+127315.2</f>
        <v>160280.94</v>
      </c>
      <c r="H255" s="83"/>
      <c r="I255" s="53"/>
    </row>
    <row r="256" spans="1:9" s="32" customFormat="1" ht="38.25">
      <c r="A256" s="64" t="s">
        <v>274</v>
      </c>
      <c r="B256" s="29" t="s">
        <v>96</v>
      </c>
      <c r="C256" s="28" t="s">
        <v>39</v>
      </c>
      <c r="D256" s="28" t="s">
        <v>145</v>
      </c>
      <c r="E256" s="59" t="s">
        <v>466</v>
      </c>
      <c r="F256" s="52">
        <v>600</v>
      </c>
      <c r="G256" s="56">
        <f>G257</f>
        <v>30000</v>
      </c>
      <c r="H256" s="54"/>
      <c r="I256" s="55" t="s">
        <v>168</v>
      </c>
    </row>
    <row r="257" spans="1:9" s="32" customFormat="1" ht="12.75">
      <c r="A257" s="64" t="s">
        <v>217</v>
      </c>
      <c r="B257" s="28" t="s">
        <v>96</v>
      </c>
      <c r="C257" s="28" t="s">
        <v>39</v>
      </c>
      <c r="D257" s="28" t="s">
        <v>145</v>
      </c>
      <c r="E257" s="59" t="s">
        <v>466</v>
      </c>
      <c r="F257" s="28" t="s">
        <v>216</v>
      </c>
      <c r="G257" s="31">
        <v>30000</v>
      </c>
      <c r="H257" s="31"/>
      <c r="I257" s="31"/>
    </row>
    <row r="258" spans="1:9" s="32" customFormat="1" ht="25.5" hidden="1">
      <c r="A258" s="17" t="s">
        <v>195</v>
      </c>
      <c r="B258" s="49">
        <v>650</v>
      </c>
      <c r="C258" s="28" t="s">
        <v>39</v>
      </c>
      <c r="D258" s="28" t="s">
        <v>145</v>
      </c>
      <c r="E258" s="59" t="s">
        <v>361</v>
      </c>
      <c r="F258" s="75" t="s">
        <v>122</v>
      </c>
      <c r="G258" s="83"/>
      <c r="H258" s="83"/>
      <c r="I258" s="53"/>
    </row>
    <row r="259" spans="1:9" s="32" customFormat="1" ht="25.5" hidden="1">
      <c r="A259" s="33" t="s">
        <v>195</v>
      </c>
      <c r="B259" s="49">
        <v>650</v>
      </c>
      <c r="C259" s="28" t="s">
        <v>39</v>
      </c>
      <c r="D259" s="28" t="s">
        <v>145</v>
      </c>
      <c r="E259" s="59" t="s">
        <v>361</v>
      </c>
      <c r="F259" s="75" t="s">
        <v>122</v>
      </c>
      <c r="G259" s="83"/>
      <c r="H259" s="31"/>
      <c r="I259" s="31"/>
    </row>
    <row r="260" spans="1:9" s="32" customFormat="1" ht="12.75">
      <c r="A260" s="85" t="s">
        <v>88</v>
      </c>
      <c r="B260" s="46" t="s">
        <v>96</v>
      </c>
      <c r="C260" s="46" t="s">
        <v>33</v>
      </c>
      <c r="D260" s="46"/>
      <c r="E260" s="46"/>
      <c r="F260" s="46"/>
      <c r="G260" s="86">
        <f>G261+G306+G343+G376+G396+G325</f>
        <v>4357573.44</v>
      </c>
      <c r="H260" s="43">
        <f>H325</f>
        <v>0</v>
      </c>
      <c r="I260" s="43"/>
    </row>
    <row r="261" spans="1:9" s="32" customFormat="1" ht="12.75">
      <c r="A261" s="73" t="s">
        <v>173</v>
      </c>
      <c r="B261" s="29" t="s">
        <v>96</v>
      </c>
      <c r="C261" s="87">
        <v>4</v>
      </c>
      <c r="D261" s="87">
        <v>1</v>
      </c>
      <c r="E261" s="88" t="s">
        <v>168</v>
      </c>
      <c r="F261" s="89" t="s">
        <v>168</v>
      </c>
      <c r="G261" s="90">
        <f>G262+G295+G317</f>
        <v>906822.96</v>
      </c>
      <c r="H261" s="91"/>
      <c r="I261" s="92" t="s">
        <v>168</v>
      </c>
    </row>
    <row r="262" spans="1:9" s="58" customFormat="1" ht="37.5" customHeight="1">
      <c r="A262" s="33" t="s">
        <v>413</v>
      </c>
      <c r="B262" s="29" t="s">
        <v>96</v>
      </c>
      <c r="C262" s="28" t="s">
        <v>33</v>
      </c>
      <c r="D262" s="28" t="s">
        <v>30</v>
      </c>
      <c r="E262" s="28" t="s">
        <v>339</v>
      </c>
      <c r="F262" s="52" t="s">
        <v>168</v>
      </c>
      <c r="G262" s="56">
        <f>G263</f>
        <v>592782.51</v>
      </c>
      <c r="H262" s="91"/>
      <c r="I262" s="92"/>
    </row>
    <row r="263" spans="1:9" s="58" customFormat="1" ht="26.25" customHeight="1">
      <c r="A263" s="27" t="s">
        <v>376</v>
      </c>
      <c r="B263" s="29" t="s">
        <v>96</v>
      </c>
      <c r="C263" s="28" t="s">
        <v>33</v>
      </c>
      <c r="D263" s="28" t="s">
        <v>30</v>
      </c>
      <c r="E263" s="28" t="s">
        <v>340</v>
      </c>
      <c r="F263" s="52" t="s">
        <v>168</v>
      </c>
      <c r="G263" s="56">
        <f>G264+G269</f>
        <v>592782.51</v>
      </c>
      <c r="H263" s="91"/>
      <c r="I263" s="92"/>
    </row>
    <row r="264" spans="1:9" s="32" customFormat="1" ht="25.5">
      <c r="A264" s="27" t="s">
        <v>444</v>
      </c>
      <c r="B264" s="28" t="s">
        <v>96</v>
      </c>
      <c r="C264" s="50">
        <v>4</v>
      </c>
      <c r="D264" s="50">
        <v>1</v>
      </c>
      <c r="E264" s="28" t="s">
        <v>387</v>
      </c>
      <c r="F264" s="28"/>
      <c r="G264" s="31">
        <f>G265+G267</f>
        <v>592782.51</v>
      </c>
      <c r="H264" s="31"/>
      <c r="I264" s="31"/>
    </row>
    <row r="265" spans="1:9" s="32" customFormat="1" ht="63.75" hidden="1">
      <c r="A265" s="27" t="s">
        <v>267</v>
      </c>
      <c r="B265" s="28" t="s">
        <v>96</v>
      </c>
      <c r="C265" s="50">
        <v>4</v>
      </c>
      <c r="D265" s="50">
        <v>1</v>
      </c>
      <c r="E265" s="28" t="s">
        <v>387</v>
      </c>
      <c r="F265" s="28" t="s">
        <v>164</v>
      </c>
      <c r="G265" s="31">
        <f>G266</f>
        <v>0</v>
      </c>
      <c r="H265" s="31"/>
      <c r="I265" s="31"/>
    </row>
    <row r="266" spans="1:9" s="32" customFormat="1" ht="25.5" hidden="1">
      <c r="A266" s="64" t="s">
        <v>166</v>
      </c>
      <c r="B266" s="28" t="s">
        <v>96</v>
      </c>
      <c r="C266" s="50">
        <v>4</v>
      </c>
      <c r="D266" s="50">
        <v>1</v>
      </c>
      <c r="E266" s="28" t="s">
        <v>387</v>
      </c>
      <c r="F266" s="28" t="s">
        <v>165</v>
      </c>
      <c r="G266" s="31"/>
      <c r="H266" s="31"/>
      <c r="I266" s="31"/>
    </row>
    <row r="267" spans="1:11" s="58" customFormat="1" ht="51">
      <c r="A267" s="12" t="s">
        <v>177</v>
      </c>
      <c r="B267" s="28" t="s">
        <v>96</v>
      </c>
      <c r="C267" s="28" t="s">
        <v>33</v>
      </c>
      <c r="D267" s="28" t="s">
        <v>30</v>
      </c>
      <c r="E267" s="28" t="s">
        <v>387</v>
      </c>
      <c r="F267" s="28" t="s">
        <v>196</v>
      </c>
      <c r="G267" s="31">
        <f>G268</f>
        <v>592782.51</v>
      </c>
      <c r="H267" s="31"/>
      <c r="I267" s="31"/>
      <c r="J267" s="63"/>
      <c r="K267" s="63"/>
    </row>
    <row r="268" spans="1:11" s="58" customFormat="1" ht="12.75">
      <c r="A268" s="27" t="s">
        <v>217</v>
      </c>
      <c r="B268" s="28" t="s">
        <v>96</v>
      </c>
      <c r="C268" s="28" t="s">
        <v>33</v>
      </c>
      <c r="D268" s="28" t="s">
        <v>30</v>
      </c>
      <c r="E268" s="28" t="s">
        <v>387</v>
      </c>
      <c r="F268" s="28" t="s">
        <v>216</v>
      </c>
      <c r="G268" s="31">
        <v>592782.51</v>
      </c>
      <c r="H268" s="31"/>
      <c r="I268" s="31"/>
      <c r="J268" s="63"/>
      <c r="K268" s="63"/>
    </row>
    <row r="269" spans="1:9" s="58" customFormat="1" ht="17.25" customHeight="1" hidden="1">
      <c r="A269" s="27" t="s">
        <v>436</v>
      </c>
      <c r="B269" s="29" t="s">
        <v>96</v>
      </c>
      <c r="C269" s="28" t="s">
        <v>33</v>
      </c>
      <c r="D269" s="28" t="s">
        <v>30</v>
      </c>
      <c r="E269" s="28" t="s">
        <v>341</v>
      </c>
      <c r="F269" s="52" t="s">
        <v>168</v>
      </c>
      <c r="G269" s="56">
        <f>G272+G270</f>
        <v>0</v>
      </c>
      <c r="H269" s="91"/>
      <c r="I269" s="92"/>
    </row>
    <row r="270" spans="1:9" s="32" customFormat="1" ht="63.75" hidden="1">
      <c r="A270" s="27" t="s">
        <v>267</v>
      </c>
      <c r="B270" s="28" t="s">
        <v>96</v>
      </c>
      <c r="C270" s="50">
        <v>4</v>
      </c>
      <c r="D270" s="50">
        <v>1</v>
      </c>
      <c r="E270" s="28" t="s">
        <v>341</v>
      </c>
      <c r="F270" s="28" t="s">
        <v>164</v>
      </c>
      <c r="G270" s="31">
        <f>G271</f>
        <v>0</v>
      </c>
      <c r="H270" s="31"/>
      <c r="I270" s="31"/>
    </row>
    <row r="271" spans="1:9" s="32" customFormat="1" ht="25.5" hidden="1">
      <c r="A271" s="64" t="s">
        <v>166</v>
      </c>
      <c r="B271" s="28" t="s">
        <v>96</v>
      </c>
      <c r="C271" s="50">
        <v>4</v>
      </c>
      <c r="D271" s="50">
        <v>1</v>
      </c>
      <c r="E271" s="28" t="s">
        <v>341</v>
      </c>
      <c r="F271" s="28" t="s">
        <v>165</v>
      </c>
      <c r="G271" s="31"/>
      <c r="H271" s="31"/>
      <c r="I271" s="31"/>
    </row>
    <row r="272" spans="1:11" s="58" customFormat="1" ht="51" hidden="1">
      <c r="A272" s="12" t="s">
        <v>177</v>
      </c>
      <c r="B272" s="28" t="s">
        <v>96</v>
      </c>
      <c r="C272" s="28" t="s">
        <v>33</v>
      </c>
      <c r="D272" s="28" t="s">
        <v>30</v>
      </c>
      <c r="E272" s="28" t="s">
        <v>341</v>
      </c>
      <c r="F272" s="28" t="s">
        <v>196</v>
      </c>
      <c r="G272" s="31">
        <f>G273</f>
        <v>0</v>
      </c>
      <c r="H272" s="31"/>
      <c r="I272" s="31"/>
      <c r="J272" s="63"/>
      <c r="K272" s="63"/>
    </row>
    <row r="273" spans="1:11" s="58" customFormat="1" ht="12.75" hidden="1">
      <c r="A273" s="27" t="s">
        <v>217</v>
      </c>
      <c r="B273" s="28" t="s">
        <v>96</v>
      </c>
      <c r="C273" s="28" t="s">
        <v>33</v>
      </c>
      <c r="D273" s="28" t="s">
        <v>30</v>
      </c>
      <c r="E273" s="28" t="s">
        <v>341</v>
      </c>
      <c r="F273" s="28" t="s">
        <v>216</v>
      </c>
      <c r="G273" s="31"/>
      <c r="H273" s="31"/>
      <c r="I273" s="31"/>
      <c r="J273" s="63"/>
      <c r="K273" s="63"/>
    </row>
    <row r="274" spans="1:9" s="32" customFormat="1" ht="63.75" hidden="1">
      <c r="A274" s="12" t="s">
        <v>419</v>
      </c>
      <c r="B274" s="28" t="s">
        <v>96</v>
      </c>
      <c r="C274" s="28" t="s">
        <v>33</v>
      </c>
      <c r="D274" s="28" t="s">
        <v>30</v>
      </c>
      <c r="E274" s="28" t="s">
        <v>344</v>
      </c>
      <c r="F274" s="28"/>
      <c r="G274" s="31">
        <f>G275</f>
        <v>0</v>
      </c>
      <c r="H274" s="31"/>
      <c r="I274" s="31"/>
    </row>
    <row r="275" spans="1:11" s="58" customFormat="1" ht="51" hidden="1">
      <c r="A275" s="12" t="s">
        <v>177</v>
      </c>
      <c r="B275" s="28" t="s">
        <v>96</v>
      </c>
      <c r="C275" s="28" t="s">
        <v>33</v>
      </c>
      <c r="D275" s="28" t="s">
        <v>30</v>
      </c>
      <c r="E275" s="28" t="s">
        <v>344</v>
      </c>
      <c r="F275" s="28" t="s">
        <v>196</v>
      </c>
      <c r="G275" s="31">
        <f>G276</f>
        <v>0</v>
      </c>
      <c r="H275" s="31"/>
      <c r="I275" s="31"/>
      <c r="J275" s="63"/>
      <c r="K275" s="63"/>
    </row>
    <row r="276" spans="1:11" s="58" customFormat="1" ht="12.75" hidden="1">
      <c r="A276" s="27" t="s">
        <v>217</v>
      </c>
      <c r="B276" s="28" t="s">
        <v>96</v>
      </c>
      <c r="C276" s="28" t="s">
        <v>33</v>
      </c>
      <c r="D276" s="28" t="s">
        <v>30</v>
      </c>
      <c r="E276" s="28" t="s">
        <v>344</v>
      </c>
      <c r="F276" s="28" t="s">
        <v>216</v>
      </c>
      <c r="G276" s="31"/>
      <c r="H276" s="31"/>
      <c r="I276" s="31"/>
      <c r="J276" s="63"/>
      <c r="K276" s="63"/>
    </row>
    <row r="277" spans="1:9" s="32" customFormat="1" ht="51" hidden="1">
      <c r="A277" s="12" t="s">
        <v>415</v>
      </c>
      <c r="B277" s="29" t="s">
        <v>96</v>
      </c>
      <c r="C277" s="28" t="s">
        <v>33</v>
      </c>
      <c r="D277" s="28" t="s">
        <v>30</v>
      </c>
      <c r="E277" s="51">
        <v>1800000000</v>
      </c>
      <c r="F277" s="52" t="s">
        <v>168</v>
      </c>
      <c r="G277" s="56">
        <f>G278</f>
        <v>0</v>
      </c>
      <c r="H277" s="61"/>
      <c r="I277" s="62" t="s">
        <v>168</v>
      </c>
    </row>
    <row r="278" spans="1:9" s="32" customFormat="1" ht="25.5" hidden="1">
      <c r="A278" s="12" t="s">
        <v>379</v>
      </c>
      <c r="B278" s="29" t="s">
        <v>96</v>
      </c>
      <c r="C278" s="28" t="s">
        <v>33</v>
      </c>
      <c r="D278" s="28" t="s">
        <v>30</v>
      </c>
      <c r="E278" s="51">
        <v>1800100000</v>
      </c>
      <c r="F278" s="52"/>
      <c r="G278" s="56">
        <f>G282</f>
        <v>0</v>
      </c>
      <c r="H278" s="61"/>
      <c r="I278" s="62"/>
    </row>
    <row r="279" spans="1:9" s="32" customFormat="1" ht="89.25" hidden="1">
      <c r="A279" s="12" t="s">
        <v>347</v>
      </c>
      <c r="B279" s="29" t="s">
        <v>96</v>
      </c>
      <c r="C279" s="28" t="s">
        <v>33</v>
      </c>
      <c r="D279" s="28" t="s">
        <v>30</v>
      </c>
      <c r="E279" s="51">
        <v>1800182390</v>
      </c>
      <c r="F279" s="52"/>
      <c r="G279" s="56">
        <f>G280</f>
        <v>0</v>
      </c>
      <c r="H279" s="61"/>
      <c r="I279" s="62"/>
    </row>
    <row r="280" spans="1:9" s="32" customFormat="1" ht="12.75" hidden="1">
      <c r="A280" s="12" t="s">
        <v>220</v>
      </c>
      <c r="B280" s="28" t="s">
        <v>96</v>
      </c>
      <c r="C280" s="28" t="s">
        <v>33</v>
      </c>
      <c r="D280" s="28" t="s">
        <v>30</v>
      </c>
      <c r="E280" s="51">
        <v>1800182390</v>
      </c>
      <c r="F280" s="28" t="s">
        <v>218</v>
      </c>
      <c r="G280" s="31">
        <f>G281</f>
        <v>0</v>
      </c>
      <c r="H280" s="31"/>
      <c r="I280" s="31"/>
    </row>
    <row r="281" spans="1:11" s="32" customFormat="1" ht="12.75" hidden="1">
      <c r="A281" s="12" t="s">
        <v>152</v>
      </c>
      <c r="B281" s="49">
        <v>650</v>
      </c>
      <c r="C281" s="28" t="s">
        <v>33</v>
      </c>
      <c r="D281" s="28" t="s">
        <v>30</v>
      </c>
      <c r="E281" s="51">
        <v>1800182390</v>
      </c>
      <c r="F281" s="52">
        <v>540</v>
      </c>
      <c r="G281" s="56"/>
      <c r="H281" s="53"/>
      <c r="I281" s="53"/>
      <c r="K281" s="58"/>
    </row>
    <row r="282" spans="1:9" s="32" customFormat="1" ht="63.75" hidden="1">
      <c r="A282" s="12" t="s">
        <v>416</v>
      </c>
      <c r="B282" s="29" t="s">
        <v>96</v>
      </c>
      <c r="C282" s="28" t="s">
        <v>33</v>
      </c>
      <c r="D282" s="28" t="s">
        <v>30</v>
      </c>
      <c r="E282" s="51">
        <v>1800199990</v>
      </c>
      <c r="F282" s="52"/>
      <c r="G282" s="56">
        <f>G283</f>
        <v>0</v>
      </c>
      <c r="H282" s="61"/>
      <c r="I282" s="62"/>
    </row>
    <row r="283" spans="1:11" s="58" customFormat="1" ht="51" hidden="1">
      <c r="A283" s="12" t="s">
        <v>177</v>
      </c>
      <c r="B283" s="28" t="s">
        <v>96</v>
      </c>
      <c r="C283" s="28" t="s">
        <v>33</v>
      </c>
      <c r="D283" s="28" t="s">
        <v>30</v>
      </c>
      <c r="E283" s="51">
        <v>1800199990</v>
      </c>
      <c r="F283" s="28" t="s">
        <v>196</v>
      </c>
      <c r="G283" s="31">
        <f>G284</f>
        <v>0</v>
      </c>
      <c r="H283" s="31"/>
      <c r="I283" s="31"/>
      <c r="J283" s="63"/>
      <c r="K283" s="63"/>
    </row>
    <row r="284" spans="1:11" s="58" customFormat="1" ht="12.75" hidden="1">
      <c r="A284" s="27" t="s">
        <v>217</v>
      </c>
      <c r="B284" s="28" t="s">
        <v>96</v>
      </c>
      <c r="C284" s="28" t="s">
        <v>33</v>
      </c>
      <c r="D284" s="28" t="s">
        <v>30</v>
      </c>
      <c r="E284" s="51">
        <v>1800199990</v>
      </c>
      <c r="F284" s="28" t="s">
        <v>216</v>
      </c>
      <c r="G284" s="31"/>
      <c r="H284" s="31"/>
      <c r="I284" s="31"/>
      <c r="J284" s="63"/>
      <c r="K284" s="63"/>
    </row>
    <row r="285" spans="1:9" s="58" customFormat="1" ht="65.25" customHeight="1" hidden="1">
      <c r="A285" s="27" t="s">
        <v>398</v>
      </c>
      <c r="B285" s="28" t="s">
        <v>96</v>
      </c>
      <c r="C285" s="28" t="s">
        <v>33</v>
      </c>
      <c r="D285" s="28" t="s">
        <v>30</v>
      </c>
      <c r="E285" s="28" t="s">
        <v>348</v>
      </c>
      <c r="F285" s="52" t="s">
        <v>168</v>
      </c>
      <c r="G285" s="56">
        <f>G286</f>
        <v>0</v>
      </c>
      <c r="H285" s="91"/>
      <c r="I285" s="92"/>
    </row>
    <row r="286" spans="1:11" s="58" customFormat="1" ht="63.75" hidden="1">
      <c r="A286" s="27" t="s">
        <v>267</v>
      </c>
      <c r="B286" s="28" t="s">
        <v>96</v>
      </c>
      <c r="C286" s="28" t="s">
        <v>33</v>
      </c>
      <c r="D286" s="28" t="s">
        <v>30</v>
      </c>
      <c r="E286" s="28" t="s">
        <v>348</v>
      </c>
      <c r="F286" s="28" t="s">
        <v>164</v>
      </c>
      <c r="G286" s="31">
        <f>G287</f>
        <v>0</v>
      </c>
      <c r="H286" s="31"/>
      <c r="I286" s="31"/>
      <c r="J286" s="63"/>
      <c r="K286" s="63"/>
    </row>
    <row r="287" spans="1:11" s="58" customFormat="1" ht="25.5" hidden="1">
      <c r="A287" s="64" t="s">
        <v>166</v>
      </c>
      <c r="B287" s="28" t="s">
        <v>96</v>
      </c>
      <c r="C287" s="28" t="s">
        <v>33</v>
      </c>
      <c r="D287" s="28" t="s">
        <v>30</v>
      </c>
      <c r="E287" s="28" t="s">
        <v>348</v>
      </c>
      <c r="F287" s="28" t="s">
        <v>165</v>
      </c>
      <c r="G287" s="31"/>
      <c r="H287" s="31"/>
      <c r="I287" s="31"/>
      <c r="J287" s="63"/>
      <c r="K287" s="63"/>
    </row>
    <row r="288" spans="1:9" s="32" customFormat="1" ht="51" hidden="1">
      <c r="A288" s="12" t="s">
        <v>411</v>
      </c>
      <c r="B288" s="49">
        <v>650</v>
      </c>
      <c r="C288" s="50">
        <v>4</v>
      </c>
      <c r="D288" s="50">
        <v>1</v>
      </c>
      <c r="E288" s="28" t="s">
        <v>403</v>
      </c>
      <c r="F288" s="52" t="s">
        <v>168</v>
      </c>
      <c r="G288" s="56">
        <f>G290+G292</f>
        <v>0</v>
      </c>
      <c r="H288" s="91"/>
      <c r="I288" s="92"/>
    </row>
    <row r="289" spans="1:9" s="32" customFormat="1" ht="63.75" hidden="1">
      <c r="A289" s="27" t="s">
        <v>267</v>
      </c>
      <c r="B289" s="28" t="s">
        <v>96</v>
      </c>
      <c r="C289" s="50">
        <v>4</v>
      </c>
      <c r="D289" s="50">
        <v>1</v>
      </c>
      <c r="E289" s="28" t="s">
        <v>403</v>
      </c>
      <c r="F289" s="28" t="s">
        <v>164</v>
      </c>
      <c r="G289" s="31">
        <f>G290</f>
        <v>0</v>
      </c>
      <c r="H289" s="31"/>
      <c r="I289" s="31"/>
    </row>
    <row r="290" spans="1:9" s="32" customFormat="1" ht="25.5" hidden="1">
      <c r="A290" s="64" t="s">
        <v>166</v>
      </c>
      <c r="B290" s="28" t="s">
        <v>96</v>
      </c>
      <c r="C290" s="50">
        <v>4</v>
      </c>
      <c r="D290" s="50">
        <v>1</v>
      </c>
      <c r="E290" s="28" t="s">
        <v>403</v>
      </c>
      <c r="F290" s="28" t="s">
        <v>165</v>
      </c>
      <c r="G290" s="31"/>
      <c r="H290" s="31"/>
      <c r="I290" s="31"/>
    </row>
    <row r="291" spans="1:9" s="32" customFormat="1" ht="12.75" hidden="1">
      <c r="A291" s="93" t="s">
        <v>124</v>
      </c>
      <c r="B291" s="29" t="s">
        <v>96</v>
      </c>
      <c r="C291" s="29" t="s">
        <v>33</v>
      </c>
      <c r="D291" s="29" t="s">
        <v>30</v>
      </c>
      <c r="E291" s="28" t="s">
        <v>403</v>
      </c>
      <c r="F291" s="28" t="s">
        <v>134</v>
      </c>
      <c r="G291" s="30"/>
      <c r="H291" s="31"/>
      <c r="I291" s="31"/>
    </row>
    <row r="292" spans="1:9" s="32" customFormat="1" ht="51" hidden="1">
      <c r="A292" s="12" t="s">
        <v>177</v>
      </c>
      <c r="B292" s="28" t="s">
        <v>96</v>
      </c>
      <c r="C292" s="28" t="s">
        <v>33</v>
      </c>
      <c r="D292" s="28" t="s">
        <v>30</v>
      </c>
      <c r="E292" s="28" t="s">
        <v>403</v>
      </c>
      <c r="F292" s="52">
        <v>600</v>
      </c>
      <c r="G292" s="31">
        <f>G293</f>
        <v>0</v>
      </c>
      <c r="H292" s="31"/>
      <c r="I292" s="31"/>
    </row>
    <row r="293" spans="1:9" s="32" customFormat="1" ht="12.75" hidden="1">
      <c r="A293" s="27" t="s">
        <v>217</v>
      </c>
      <c r="B293" s="49">
        <v>650</v>
      </c>
      <c r="C293" s="28" t="s">
        <v>33</v>
      </c>
      <c r="D293" s="28" t="s">
        <v>30</v>
      </c>
      <c r="E293" s="28" t="s">
        <v>403</v>
      </c>
      <c r="F293" s="28" t="s">
        <v>216</v>
      </c>
      <c r="G293" s="56">
        <f>G294</f>
        <v>0</v>
      </c>
      <c r="H293" s="53"/>
      <c r="I293" s="53"/>
    </row>
    <row r="294" spans="1:9" s="32" customFormat="1" ht="25.5" hidden="1">
      <c r="A294" s="27" t="s">
        <v>140</v>
      </c>
      <c r="B294" s="28" t="s">
        <v>96</v>
      </c>
      <c r="C294" s="28" t="s">
        <v>33</v>
      </c>
      <c r="D294" s="28" t="s">
        <v>30</v>
      </c>
      <c r="E294" s="28" t="s">
        <v>403</v>
      </c>
      <c r="F294" s="28" t="s">
        <v>141</v>
      </c>
      <c r="G294" s="31"/>
      <c r="H294" s="31"/>
      <c r="I294" s="31"/>
    </row>
    <row r="295" spans="1:9" s="58" customFormat="1" ht="38.25" hidden="1">
      <c r="A295" s="33" t="s">
        <v>421</v>
      </c>
      <c r="B295" s="29" t="s">
        <v>96</v>
      </c>
      <c r="C295" s="28" t="s">
        <v>33</v>
      </c>
      <c r="D295" s="28" t="s">
        <v>30</v>
      </c>
      <c r="E295" s="28" t="s">
        <v>367</v>
      </c>
      <c r="F295" s="52" t="s">
        <v>168</v>
      </c>
      <c r="G295" s="56">
        <f>G298</f>
        <v>0</v>
      </c>
      <c r="H295" s="91"/>
      <c r="I295" s="92"/>
    </row>
    <row r="296" spans="1:11" s="58" customFormat="1" ht="25.5" hidden="1">
      <c r="A296" s="27" t="s">
        <v>420</v>
      </c>
      <c r="B296" s="28" t="s">
        <v>96</v>
      </c>
      <c r="C296" s="28" t="s">
        <v>33</v>
      </c>
      <c r="D296" s="28" t="s">
        <v>30</v>
      </c>
      <c r="E296" s="28" t="s">
        <v>368</v>
      </c>
      <c r="F296" s="28" t="s">
        <v>164</v>
      </c>
      <c r="G296" s="31">
        <f>G297</f>
        <v>0</v>
      </c>
      <c r="H296" s="31"/>
      <c r="I296" s="31"/>
      <c r="J296" s="63"/>
      <c r="K296" s="63"/>
    </row>
    <row r="297" spans="1:11" s="58" customFormat="1" ht="25.5" hidden="1">
      <c r="A297" s="64" t="s">
        <v>166</v>
      </c>
      <c r="B297" s="28" t="s">
        <v>96</v>
      </c>
      <c r="C297" s="28" t="s">
        <v>33</v>
      </c>
      <c r="D297" s="28" t="s">
        <v>30</v>
      </c>
      <c r="E297" s="28" t="s">
        <v>368</v>
      </c>
      <c r="F297" s="28" t="s">
        <v>165</v>
      </c>
      <c r="G297" s="31"/>
      <c r="H297" s="31"/>
      <c r="I297" s="31"/>
      <c r="J297" s="63"/>
      <c r="K297" s="63"/>
    </row>
    <row r="298" spans="1:11" s="58" customFormat="1" ht="25.5" hidden="1">
      <c r="A298" s="27" t="s">
        <v>420</v>
      </c>
      <c r="B298" s="28" t="s">
        <v>96</v>
      </c>
      <c r="C298" s="28" t="s">
        <v>33</v>
      </c>
      <c r="D298" s="28" t="s">
        <v>30</v>
      </c>
      <c r="E298" s="28" t="s">
        <v>365</v>
      </c>
      <c r="F298" s="28"/>
      <c r="G298" s="31">
        <f>G303+G300</f>
        <v>0</v>
      </c>
      <c r="H298" s="31"/>
      <c r="I298" s="31"/>
      <c r="J298" s="63"/>
      <c r="K298" s="63"/>
    </row>
    <row r="299" spans="1:11" s="58" customFormat="1" ht="25.5" hidden="1">
      <c r="A299" s="12" t="s">
        <v>493</v>
      </c>
      <c r="B299" s="28" t="s">
        <v>96</v>
      </c>
      <c r="C299" s="28" t="s">
        <v>33</v>
      </c>
      <c r="D299" s="28" t="s">
        <v>30</v>
      </c>
      <c r="E299" s="28" t="s">
        <v>403</v>
      </c>
      <c r="F299" s="28"/>
      <c r="G299" s="31">
        <f>G300</f>
        <v>0</v>
      </c>
      <c r="H299" s="31"/>
      <c r="I299" s="31"/>
      <c r="J299" s="63"/>
      <c r="K299" s="63"/>
    </row>
    <row r="300" spans="1:11" s="58" customFormat="1" ht="51" hidden="1">
      <c r="A300" s="12" t="s">
        <v>177</v>
      </c>
      <c r="B300" s="28" t="s">
        <v>96</v>
      </c>
      <c r="C300" s="28" t="s">
        <v>33</v>
      </c>
      <c r="D300" s="28" t="s">
        <v>30</v>
      </c>
      <c r="E300" s="28" t="s">
        <v>403</v>
      </c>
      <c r="F300" s="28" t="s">
        <v>196</v>
      </c>
      <c r="G300" s="31">
        <f>G301</f>
        <v>0</v>
      </c>
      <c r="H300" s="31"/>
      <c r="I300" s="31"/>
      <c r="J300" s="63"/>
      <c r="K300" s="63"/>
    </row>
    <row r="301" spans="1:11" s="58" customFormat="1" ht="12.75" hidden="1">
      <c r="A301" s="27" t="s">
        <v>217</v>
      </c>
      <c r="B301" s="28" t="s">
        <v>96</v>
      </c>
      <c r="C301" s="28" t="s">
        <v>33</v>
      </c>
      <c r="D301" s="28" t="s">
        <v>30</v>
      </c>
      <c r="E301" s="28" t="s">
        <v>403</v>
      </c>
      <c r="F301" s="28" t="s">
        <v>216</v>
      </c>
      <c r="G301" s="31"/>
      <c r="H301" s="31"/>
      <c r="I301" s="31"/>
      <c r="J301" s="63"/>
      <c r="K301" s="63"/>
    </row>
    <row r="302" spans="1:11" s="58" customFormat="1" ht="12.75" hidden="1">
      <c r="A302" s="12" t="s">
        <v>436</v>
      </c>
      <c r="B302" s="28" t="s">
        <v>96</v>
      </c>
      <c r="C302" s="28" t="s">
        <v>33</v>
      </c>
      <c r="D302" s="28" t="s">
        <v>30</v>
      </c>
      <c r="E302" s="28" t="s">
        <v>368</v>
      </c>
      <c r="F302" s="28"/>
      <c r="G302" s="31">
        <f>G303</f>
        <v>0</v>
      </c>
      <c r="H302" s="31"/>
      <c r="I302" s="31"/>
      <c r="J302" s="63"/>
      <c r="K302" s="63"/>
    </row>
    <row r="303" spans="1:11" s="58" customFormat="1" ht="51" hidden="1">
      <c r="A303" s="12" t="s">
        <v>177</v>
      </c>
      <c r="B303" s="28" t="s">
        <v>96</v>
      </c>
      <c r="C303" s="28" t="s">
        <v>33</v>
      </c>
      <c r="D303" s="28" t="s">
        <v>30</v>
      </c>
      <c r="E303" s="28" t="s">
        <v>368</v>
      </c>
      <c r="F303" s="28" t="s">
        <v>196</v>
      </c>
      <c r="G303" s="31">
        <f>G304</f>
        <v>0</v>
      </c>
      <c r="H303" s="31"/>
      <c r="I303" s="31"/>
      <c r="J303" s="63"/>
      <c r="K303" s="63"/>
    </row>
    <row r="304" spans="1:11" s="58" customFormat="1" ht="12.75" hidden="1">
      <c r="A304" s="27" t="s">
        <v>217</v>
      </c>
      <c r="B304" s="28" t="s">
        <v>96</v>
      </c>
      <c r="C304" s="28" t="s">
        <v>33</v>
      </c>
      <c r="D304" s="28" t="s">
        <v>30</v>
      </c>
      <c r="E304" s="28" t="s">
        <v>368</v>
      </c>
      <c r="F304" s="28" t="s">
        <v>216</v>
      </c>
      <c r="G304" s="31"/>
      <c r="H304" s="31"/>
      <c r="I304" s="31"/>
      <c r="J304" s="63"/>
      <c r="K304" s="63"/>
    </row>
    <row r="305" spans="1:11" s="58" customFormat="1" ht="12.75" hidden="1">
      <c r="A305" s="93" t="s">
        <v>124</v>
      </c>
      <c r="B305" s="29" t="s">
        <v>96</v>
      </c>
      <c r="C305" s="28" t="s">
        <v>33</v>
      </c>
      <c r="D305" s="28" t="s">
        <v>30</v>
      </c>
      <c r="E305" s="28" t="s">
        <v>386</v>
      </c>
      <c r="F305" s="28" t="s">
        <v>134</v>
      </c>
      <c r="G305" s="30"/>
      <c r="H305" s="31"/>
      <c r="I305" s="31"/>
      <c r="J305" s="63"/>
      <c r="K305" s="63"/>
    </row>
    <row r="306" spans="1:9" s="32" customFormat="1" ht="12.75" hidden="1">
      <c r="A306" s="47" t="s">
        <v>227</v>
      </c>
      <c r="B306" s="48" t="s">
        <v>96</v>
      </c>
      <c r="C306" s="48" t="s">
        <v>33</v>
      </c>
      <c r="D306" s="48" t="s">
        <v>44</v>
      </c>
      <c r="E306" s="48"/>
      <c r="F306" s="48"/>
      <c r="G306" s="43">
        <f>G307</f>
        <v>0</v>
      </c>
      <c r="H306" s="43"/>
      <c r="I306" s="43"/>
    </row>
    <row r="307" spans="1:9" s="32" customFormat="1" ht="51" hidden="1">
      <c r="A307" s="12" t="s">
        <v>291</v>
      </c>
      <c r="B307" s="29" t="s">
        <v>96</v>
      </c>
      <c r="C307" s="50">
        <v>4</v>
      </c>
      <c r="D307" s="50">
        <v>8</v>
      </c>
      <c r="E307" s="51">
        <v>1800000</v>
      </c>
      <c r="F307" s="48"/>
      <c r="G307" s="43">
        <f>G309</f>
        <v>0</v>
      </c>
      <c r="H307" s="43"/>
      <c r="I307" s="43"/>
    </row>
    <row r="308" spans="1:9" s="32" customFormat="1" ht="63.75" hidden="1">
      <c r="A308" s="12" t="s">
        <v>292</v>
      </c>
      <c r="B308" s="29" t="s">
        <v>96</v>
      </c>
      <c r="C308" s="50">
        <v>4</v>
      </c>
      <c r="D308" s="50">
        <v>8</v>
      </c>
      <c r="E308" s="51">
        <v>1802127</v>
      </c>
      <c r="F308" s="48"/>
      <c r="G308" s="31">
        <f>G310</f>
        <v>0</v>
      </c>
      <c r="H308" s="43"/>
      <c r="I308" s="43"/>
    </row>
    <row r="309" spans="1:9" s="32" customFormat="1" ht="25.5" hidden="1">
      <c r="A309" s="12" t="s">
        <v>169</v>
      </c>
      <c r="B309" s="28" t="s">
        <v>96</v>
      </c>
      <c r="C309" s="29" t="s">
        <v>33</v>
      </c>
      <c r="D309" s="29" t="s">
        <v>44</v>
      </c>
      <c r="E309" s="51">
        <v>1802127</v>
      </c>
      <c r="F309" s="28" t="s">
        <v>170</v>
      </c>
      <c r="G309" s="31">
        <f>G310</f>
        <v>0</v>
      </c>
      <c r="H309" s="43"/>
      <c r="I309" s="43"/>
    </row>
    <row r="310" spans="1:9" s="32" customFormat="1" ht="25.5" hidden="1">
      <c r="A310" s="33" t="s">
        <v>195</v>
      </c>
      <c r="B310" s="49">
        <v>650</v>
      </c>
      <c r="C310" s="29" t="s">
        <v>33</v>
      </c>
      <c r="D310" s="29" t="s">
        <v>44</v>
      </c>
      <c r="E310" s="51">
        <v>1802127</v>
      </c>
      <c r="F310" s="28" t="s">
        <v>122</v>
      </c>
      <c r="G310" s="31"/>
      <c r="H310" s="43"/>
      <c r="I310" s="43"/>
    </row>
    <row r="311" spans="1:9" s="58" customFormat="1" ht="63.75" hidden="1">
      <c r="A311" s="12" t="s">
        <v>345</v>
      </c>
      <c r="B311" s="49">
        <v>650</v>
      </c>
      <c r="C311" s="28" t="s">
        <v>33</v>
      </c>
      <c r="D311" s="28" t="s">
        <v>30</v>
      </c>
      <c r="E311" s="28" t="s">
        <v>344</v>
      </c>
      <c r="F311" s="52" t="s">
        <v>168</v>
      </c>
      <c r="G311" s="56">
        <f>G312</f>
        <v>0</v>
      </c>
      <c r="H311" s="91"/>
      <c r="I311" s="92"/>
    </row>
    <row r="312" spans="1:11" s="58" customFormat="1" ht="63.75" hidden="1">
      <c r="A312" s="27" t="s">
        <v>267</v>
      </c>
      <c r="B312" s="28" t="s">
        <v>96</v>
      </c>
      <c r="C312" s="28" t="s">
        <v>33</v>
      </c>
      <c r="D312" s="28" t="s">
        <v>30</v>
      </c>
      <c r="E312" s="28" t="s">
        <v>344</v>
      </c>
      <c r="F312" s="28" t="s">
        <v>164</v>
      </c>
      <c r="G312" s="31">
        <f>G313</f>
        <v>0</v>
      </c>
      <c r="H312" s="31"/>
      <c r="I312" s="31"/>
      <c r="J312" s="63"/>
      <c r="K312" s="63"/>
    </row>
    <row r="313" spans="1:11" s="58" customFormat="1" ht="25.5" hidden="1">
      <c r="A313" s="64" t="s">
        <v>166</v>
      </c>
      <c r="B313" s="28" t="s">
        <v>96</v>
      </c>
      <c r="C313" s="28" t="s">
        <v>33</v>
      </c>
      <c r="D313" s="28" t="s">
        <v>30</v>
      </c>
      <c r="E313" s="28" t="s">
        <v>344</v>
      </c>
      <c r="F313" s="28" t="s">
        <v>165</v>
      </c>
      <c r="G313" s="31"/>
      <c r="H313" s="31"/>
      <c r="I313" s="31"/>
      <c r="J313" s="63"/>
      <c r="K313" s="63"/>
    </row>
    <row r="314" spans="1:9" s="58" customFormat="1" ht="38.25" hidden="1">
      <c r="A314" s="27" t="s">
        <v>366</v>
      </c>
      <c r="B314" s="49">
        <v>650</v>
      </c>
      <c r="C314" s="28" t="s">
        <v>33</v>
      </c>
      <c r="D314" s="28" t="s">
        <v>30</v>
      </c>
      <c r="E314" s="28" t="s">
        <v>368</v>
      </c>
      <c r="F314" s="52" t="s">
        <v>168</v>
      </c>
      <c r="G314" s="56">
        <f>G315</f>
        <v>0</v>
      </c>
      <c r="H314" s="91"/>
      <c r="I314" s="92"/>
    </row>
    <row r="315" spans="1:11" s="58" customFormat="1" ht="63.75" hidden="1">
      <c r="A315" s="27" t="s">
        <v>267</v>
      </c>
      <c r="B315" s="28" t="s">
        <v>96</v>
      </c>
      <c r="C315" s="28" t="s">
        <v>33</v>
      </c>
      <c r="D315" s="28" t="s">
        <v>30</v>
      </c>
      <c r="E315" s="28" t="s">
        <v>368</v>
      </c>
      <c r="F315" s="28" t="s">
        <v>164</v>
      </c>
      <c r="G315" s="31">
        <f>G316</f>
        <v>0</v>
      </c>
      <c r="H315" s="31"/>
      <c r="I315" s="31"/>
      <c r="J315" s="63"/>
      <c r="K315" s="63"/>
    </row>
    <row r="316" spans="1:11" s="58" customFormat="1" ht="25.5" hidden="1">
      <c r="A316" s="64" t="s">
        <v>166</v>
      </c>
      <c r="B316" s="28" t="s">
        <v>96</v>
      </c>
      <c r="C316" s="28" t="s">
        <v>33</v>
      </c>
      <c r="D316" s="28" t="s">
        <v>30</v>
      </c>
      <c r="E316" s="28" t="s">
        <v>368</v>
      </c>
      <c r="F316" s="28" t="s">
        <v>165</v>
      </c>
      <c r="G316" s="31"/>
      <c r="H316" s="31"/>
      <c r="I316" s="31"/>
      <c r="J316" s="63"/>
      <c r="K316" s="63"/>
    </row>
    <row r="317" spans="1:9" s="32" customFormat="1" ht="12.75">
      <c r="A317" s="17" t="s">
        <v>480</v>
      </c>
      <c r="B317" s="28" t="s">
        <v>96</v>
      </c>
      <c r="C317" s="28" t="s">
        <v>33</v>
      </c>
      <c r="D317" s="28" t="s">
        <v>30</v>
      </c>
      <c r="E317" s="28" t="s">
        <v>481</v>
      </c>
      <c r="F317" s="52"/>
      <c r="G317" s="56">
        <f>G321+G318</f>
        <v>314040.45</v>
      </c>
      <c r="H317" s="53"/>
      <c r="I317" s="53"/>
    </row>
    <row r="318" spans="1:11" s="58" customFormat="1" ht="25.5">
      <c r="A318" s="12" t="s">
        <v>493</v>
      </c>
      <c r="B318" s="28" t="s">
        <v>96</v>
      </c>
      <c r="C318" s="28" t="s">
        <v>33</v>
      </c>
      <c r="D318" s="28" t="s">
        <v>30</v>
      </c>
      <c r="E318" s="28" t="s">
        <v>497</v>
      </c>
      <c r="F318" s="28"/>
      <c r="G318" s="31">
        <f>G319</f>
        <v>314040.45</v>
      </c>
      <c r="H318" s="31"/>
      <c r="I318" s="31"/>
      <c r="J318" s="63"/>
      <c r="K318" s="63"/>
    </row>
    <row r="319" spans="1:11" s="58" customFormat="1" ht="51">
      <c r="A319" s="12" t="s">
        <v>177</v>
      </c>
      <c r="B319" s="28" t="s">
        <v>96</v>
      </c>
      <c r="C319" s="28" t="s">
        <v>33</v>
      </c>
      <c r="D319" s="28" t="s">
        <v>30</v>
      </c>
      <c r="E319" s="28" t="s">
        <v>497</v>
      </c>
      <c r="F319" s="28" t="s">
        <v>196</v>
      </c>
      <c r="G319" s="31">
        <f>G320</f>
        <v>314040.45</v>
      </c>
      <c r="H319" s="31"/>
      <c r="I319" s="31"/>
      <c r="J319" s="63"/>
      <c r="K319" s="63"/>
    </row>
    <row r="320" spans="1:11" s="58" customFormat="1" ht="12.75">
      <c r="A320" s="27" t="s">
        <v>217</v>
      </c>
      <c r="B320" s="28" t="s">
        <v>96</v>
      </c>
      <c r="C320" s="28" t="s">
        <v>33</v>
      </c>
      <c r="D320" s="28" t="s">
        <v>30</v>
      </c>
      <c r="E320" s="28" t="s">
        <v>497</v>
      </c>
      <c r="F320" s="28" t="s">
        <v>216</v>
      </c>
      <c r="G320" s="31">
        <v>314040.45</v>
      </c>
      <c r="H320" s="31"/>
      <c r="I320" s="31"/>
      <c r="J320" s="63"/>
      <c r="K320" s="63"/>
    </row>
    <row r="321" spans="1:9" s="32" customFormat="1" ht="25.5" hidden="1">
      <c r="A321" s="60" t="s">
        <v>482</v>
      </c>
      <c r="B321" s="49"/>
      <c r="C321" s="28" t="s">
        <v>33</v>
      </c>
      <c r="D321" s="28" t="s">
        <v>30</v>
      </c>
      <c r="E321" s="28" t="s">
        <v>483</v>
      </c>
      <c r="F321" s="52"/>
      <c r="G321" s="56">
        <f>G322</f>
        <v>0</v>
      </c>
      <c r="H321" s="53"/>
      <c r="I321" s="53"/>
    </row>
    <row r="322" spans="1:9" s="32" customFormat="1" ht="12.75" hidden="1">
      <c r="A322" s="12" t="s">
        <v>436</v>
      </c>
      <c r="B322" s="49"/>
      <c r="C322" s="28" t="s">
        <v>33</v>
      </c>
      <c r="D322" s="28" t="s">
        <v>30</v>
      </c>
      <c r="E322" s="28" t="s">
        <v>494</v>
      </c>
      <c r="F322" s="52"/>
      <c r="G322" s="56">
        <f>G323</f>
        <v>0</v>
      </c>
      <c r="H322" s="53"/>
      <c r="I322" s="53"/>
    </row>
    <row r="323" spans="1:9" s="32" customFormat="1" ht="51" hidden="1">
      <c r="A323" s="12" t="s">
        <v>177</v>
      </c>
      <c r="B323" s="49"/>
      <c r="C323" s="28" t="s">
        <v>33</v>
      </c>
      <c r="D323" s="28" t="s">
        <v>30</v>
      </c>
      <c r="E323" s="28" t="s">
        <v>494</v>
      </c>
      <c r="F323" s="28" t="s">
        <v>196</v>
      </c>
      <c r="G323" s="56">
        <f>G324</f>
        <v>0</v>
      </c>
      <c r="H323" s="53"/>
      <c r="I323" s="53"/>
    </row>
    <row r="324" spans="1:9" s="32" customFormat="1" ht="12.75" hidden="1">
      <c r="A324" s="27" t="s">
        <v>217</v>
      </c>
      <c r="B324" s="49"/>
      <c r="C324" s="28" t="s">
        <v>33</v>
      </c>
      <c r="D324" s="28" t="s">
        <v>30</v>
      </c>
      <c r="E324" s="28" t="s">
        <v>494</v>
      </c>
      <c r="F324" s="28" t="s">
        <v>216</v>
      </c>
      <c r="G324" s="56"/>
      <c r="H324" s="53"/>
      <c r="I324" s="53"/>
    </row>
    <row r="325" spans="1:9" s="32" customFormat="1" ht="12.75">
      <c r="A325" s="47" t="s">
        <v>517</v>
      </c>
      <c r="B325" s="48" t="s">
        <v>96</v>
      </c>
      <c r="C325" s="48" t="s">
        <v>33</v>
      </c>
      <c r="D325" s="48" t="s">
        <v>40</v>
      </c>
      <c r="E325" s="48"/>
      <c r="F325" s="48"/>
      <c r="G325" s="43">
        <f>G326</f>
        <v>0</v>
      </c>
      <c r="H325" s="43">
        <f>H326</f>
        <v>0</v>
      </c>
      <c r="I325" s="43"/>
    </row>
    <row r="326" spans="1:9" s="32" customFormat="1" ht="12.75">
      <c r="A326" s="17" t="s">
        <v>480</v>
      </c>
      <c r="B326" s="49"/>
      <c r="C326" s="28" t="s">
        <v>33</v>
      </c>
      <c r="D326" s="28" t="s">
        <v>40</v>
      </c>
      <c r="E326" s="28" t="s">
        <v>481</v>
      </c>
      <c r="F326" s="52" t="s">
        <v>168</v>
      </c>
      <c r="G326" s="56">
        <f>G327</f>
        <v>0</v>
      </c>
      <c r="H326" s="56">
        <f>H327</f>
        <v>0</v>
      </c>
      <c r="I326" s="62" t="s">
        <v>168</v>
      </c>
    </row>
    <row r="327" spans="1:9" s="32" customFormat="1" ht="25.5">
      <c r="A327" s="60" t="s">
        <v>482</v>
      </c>
      <c r="B327" s="49"/>
      <c r="C327" s="28" t="s">
        <v>33</v>
      </c>
      <c r="D327" s="28" t="s">
        <v>40</v>
      </c>
      <c r="E327" s="28" t="s">
        <v>483</v>
      </c>
      <c r="F327" s="52"/>
      <c r="G327" s="56">
        <f>G331+G334+G337+G340</f>
        <v>0</v>
      </c>
      <c r="H327" s="56">
        <f>H331+H334+H337</f>
        <v>0</v>
      </c>
      <c r="I327" s="62"/>
    </row>
    <row r="328" spans="1:9" s="32" customFormat="1" ht="89.25" hidden="1">
      <c r="A328" s="12" t="s">
        <v>347</v>
      </c>
      <c r="B328" s="29" t="s">
        <v>96</v>
      </c>
      <c r="C328" s="28" t="s">
        <v>33</v>
      </c>
      <c r="D328" s="28" t="s">
        <v>40</v>
      </c>
      <c r="E328" s="51">
        <v>1800182390</v>
      </c>
      <c r="F328" s="52"/>
      <c r="G328" s="56">
        <f>G329</f>
        <v>0</v>
      </c>
      <c r="H328" s="56">
        <f>H329</f>
        <v>0</v>
      </c>
      <c r="I328" s="62"/>
    </row>
    <row r="329" spans="1:9" s="32" customFormat="1" ht="12.75" hidden="1">
      <c r="A329" s="12" t="s">
        <v>220</v>
      </c>
      <c r="B329" s="28" t="s">
        <v>96</v>
      </c>
      <c r="C329" s="28" t="s">
        <v>33</v>
      </c>
      <c r="D329" s="28" t="s">
        <v>40</v>
      </c>
      <c r="E329" s="51">
        <v>1800182390</v>
      </c>
      <c r="F329" s="28" t="s">
        <v>218</v>
      </c>
      <c r="G329" s="31">
        <f>G330</f>
        <v>0</v>
      </c>
      <c r="H329" s="31">
        <f>H330</f>
        <v>0</v>
      </c>
      <c r="I329" s="31"/>
    </row>
    <row r="330" spans="1:11" s="32" customFormat="1" ht="12.75" hidden="1">
      <c r="A330" s="12" t="s">
        <v>152</v>
      </c>
      <c r="B330" s="49">
        <v>650</v>
      </c>
      <c r="C330" s="28" t="s">
        <v>33</v>
      </c>
      <c r="D330" s="28" t="s">
        <v>40</v>
      </c>
      <c r="E330" s="51">
        <v>1800182390</v>
      </c>
      <c r="F330" s="52">
        <v>540</v>
      </c>
      <c r="G330" s="56"/>
      <c r="H330" s="56"/>
      <c r="I330" s="53"/>
      <c r="K330" s="58"/>
    </row>
    <row r="331" spans="1:11" s="32" customFormat="1" ht="25.5" hidden="1">
      <c r="A331" s="33" t="s">
        <v>447</v>
      </c>
      <c r="B331" s="28" t="s">
        <v>96</v>
      </c>
      <c r="C331" s="28" t="s">
        <v>33</v>
      </c>
      <c r="D331" s="28" t="s">
        <v>40</v>
      </c>
      <c r="E331" s="51">
        <v>1800100590</v>
      </c>
      <c r="F331" s="28"/>
      <c r="G331" s="31">
        <f>G332</f>
        <v>0</v>
      </c>
      <c r="H331" s="31">
        <f>H332</f>
        <v>0</v>
      </c>
      <c r="I331" s="31"/>
      <c r="K331" s="58"/>
    </row>
    <row r="332" spans="1:11" s="32" customFormat="1" ht="51" hidden="1">
      <c r="A332" s="12" t="s">
        <v>177</v>
      </c>
      <c r="B332" s="28" t="s">
        <v>96</v>
      </c>
      <c r="C332" s="28" t="s">
        <v>33</v>
      </c>
      <c r="D332" s="28" t="s">
        <v>40</v>
      </c>
      <c r="E332" s="51">
        <v>1800100590</v>
      </c>
      <c r="F332" s="28" t="s">
        <v>196</v>
      </c>
      <c r="G332" s="31">
        <f>G333</f>
        <v>0</v>
      </c>
      <c r="H332" s="31">
        <f>H333</f>
        <v>0</v>
      </c>
      <c r="I332" s="31"/>
      <c r="K332" s="58"/>
    </row>
    <row r="333" spans="1:11" s="32" customFormat="1" ht="12.75" hidden="1">
      <c r="A333" s="27" t="s">
        <v>217</v>
      </c>
      <c r="B333" s="28" t="s">
        <v>96</v>
      </c>
      <c r="C333" s="28" t="s">
        <v>33</v>
      </c>
      <c r="D333" s="28" t="s">
        <v>40</v>
      </c>
      <c r="E333" s="51">
        <v>1800100590</v>
      </c>
      <c r="F333" s="28" t="s">
        <v>216</v>
      </c>
      <c r="G333" s="31"/>
      <c r="H333" s="31"/>
      <c r="I333" s="31"/>
      <c r="K333" s="58"/>
    </row>
    <row r="334" spans="1:9" s="32" customFormat="1" ht="51" hidden="1">
      <c r="A334" s="12" t="s">
        <v>456</v>
      </c>
      <c r="B334" s="29" t="s">
        <v>96</v>
      </c>
      <c r="C334" s="28" t="s">
        <v>33</v>
      </c>
      <c r="D334" s="28" t="s">
        <v>40</v>
      </c>
      <c r="E334" s="51">
        <v>1800182390</v>
      </c>
      <c r="F334" s="52"/>
      <c r="G334" s="56">
        <f>G335</f>
        <v>0</v>
      </c>
      <c r="H334" s="56">
        <f>H335</f>
        <v>0</v>
      </c>
      <c r="I334" s="62"/>
    </row>
    <row r="335" spans="1:9" s="32" customFormat="1" ht="25.5" hidden="1">
      <c r="A335" s="27" t="s">
        <v>167</v>
      </c>
      <c r="B335" s="28" t="s">
        <v>96</v>
      </c>
      <c r="C335" s="28" t="s">
        <v>33</v>
      </c>
      <c r="D335" s="28" t="s">
        <v>40</v>
      </c>
      <c r="E335" s="51">
        <v>1800182390</v>
      </c>
      <c r="F335" s="28" t="s">
        <v>170</v>
      </c>
      <c r="G335" s="31">
        <f>G336</f>
        <v>0</v>
      </c>
      <c r="H335" s="31">
        <f>H336</f>
        <v>0</v>
      </c>
      <c r="I335" s="31"/>
    </row>
    <row r="336" spans="1:11" s="32" customFormat="1" ht="25.5" hidden="1">
      <c r="A336" s="12" t="s">
        <v>169</v>
      </c>
      <c r="B336" s="49">
        <v>650</v>
      </c>
      <c r="C336" s="28" t="s">
        <v>33</v>
      </c>
      <c r="D336" s="28" t="s">
        <v>40</v>
      </c>
      <c r="E336" s="51">
        <v>1800182390</v>
      </c>
      <c r="F336" s="52">
        <v>240</v>
      </c>
      <c r="G336" s="56"/>
      <c r="H336" s="56"/>
      <c r="I336" s="53"/>
      <c r="K336" s="58"/>
    </row>
    <row r="337" spans="1:9" s="32" customFormat="1" ht="38.25">
      <c r="A337" s="27" t="s">
        <v>520</v>
      </c>
      <c r="B337" s="49"/>
      <c r="C337" s="28" t="s">
        <v>33</v>
      </c>
      <c r="D337" s="28" t="s">
        <v>40</v>
      </c>
      <c r="E337" s="28" t="s">
        <v>519</v>
      </c>
      <c r="F337" s="52"/>
      <c r="G337" s="56">
        <f>G338</f>
        <v>0</v>
      </c>
      <c r="H337" s="56">
        <f>H338</f>
        <v>0</v>
      </c>
      <c r="I337" s="62"/>
    </row>
    <row r="338" spans="1:9" s="32" customFormat="1" ht="51">
      <c r="A338" s="12" t="s">
        <v>177</v>
      </c>
      <c r="B338" s="49"/>
      <c r="C338" s="28" t="s">
        <v>33</v>
      </c>
      <c r="D338" s="28" t="s">
        <v>40</v>
      </c>
      <c r="E338" s="28" t="s">
        <v>519</v>
      </c>
      <c r="F338" s="28" t="s">
        <v>196</v>
      </c>
      <c r="G338" s="31">
        <f>G339</f>
        <v>0</v>
      </c>
      <c r="H338" s="31">
        <f>H339</f>
        <v>0</v>
      </c>
      <c r="I338" s="31"/>
    </row>
    <row r="339" spans="1:11" s="32" customFormat="1" ht="12.75">
      <c r="A339" s="27" t="s">
        <v>217</v>
      </c>
      <c r="B339" s="49"/>
      <c r="C339" s="28" t="s">
        <v>33</v>
      </c>
      <c r="D339" s="28" t="s">
        <v>40</v>
      </c>
      <c r="E339" s="28" t="s">
        <v>519</v>
      </c>
      <c r="F339" s="28" t="s">
        <v>216</v>
      </c>
      <c r="G339" s="56"/>
      <c r="H339" s="56">
        <f>G339</f>
        <v>0</v>
      </c>
      <c r="I339" s="53"/>
      <c r="K339" s="58"/>
    </row>
    <row r="340" spans="1:9" s="32" customFormat="1" ht="38.25">
      <c r="A340" s="27" t="s">
        <v>520</v>
      </c>
      <c r="B340" s="49"/>
      <c r="C340" s="28" t="s">
        <v>33</v>
      </c>
      <c r="D340" s="28" t="s">
        <v>40</v>
      </c>
      <c r="E340" s="28" t="s">
        <v>494</v>
      </c>
      <c r="F340" s="52"/>
      <c r="G340" s="56">
        <f>G341</f>
        <v>0</v>
      </c>
      <c r="H340" s="56"/>
      <c r="I340" s="62"/>
    </row>
    <row r="341" spans="1:9" s="32" customFormat="1" ht="51">
      <c r="A341" s="12" t="s">
        <v>177</v>
      </c>
      <c r="B341" s="49"/>
      <c r="C341" s="28" t="s">
        <v>33</v>
      </c>
      <c r="D341" s="28" t="s">
        <v>40</v>
      </c>
      <c r="E341" s="28" t="s">
        <v>494</v>
      </c>
      <c r="F341" s="28" t="s">
        <v>196</v>
      </c>
      <c r="G341" s="31">
        <f>G342</f>
        <v>0</v>
      </c>
      <c r="H341" s="31"/>
      <c r="I341" s="31"/>
    </row>
    <row r="342" spans="1:11" s="32" customFormat="1" ht="12.75">
      <c r="A342" s="27" t="s">
        <v>217</v>
      </c>
      <c r="B342" s="49"/>
      <c r="C342" s="28" t="s">
        <v>33</v>
      </c>
      <c r="D342" s="28" t="s">
        <v>40</v>
      </c>
      <c r="E342" s="28" t="s">
        <v>494</v>
      </c>
      <c r="F342" s="28" t="s">
        <v>216</v>
      </c>
      <c r="G342" s="56"/>
      <c r="H342" s="56"/>
      <c r="I342" s="53"/>
      <c r="K342" s="58"/>
    </row>
    <row r="343" spans="1:9" s="32" customFormat="1" ht="12.75">
      <c r="A343" s="47" t="s">
        <v>194</v>
      </c>
      <c r="B343" s="48" t="s">
        <v>96</v>
      </c>
      <c r="C343" s="48" t="s">
        <v>33</v>
      </c>
      <c r="D343" s="48" t="s">
        <v>43</v>
      </c>
      <c r="E343" s="48"/>
      <c r="F343" s="48"/>
      <c r="G343" s="43">
        <f>G344+G371</f>
        <v>3328711.68</v>
      </c>
      <c r="H343" s="43"/>
      <c r="I343" s="43"/>
    </row>
    <row r="344" spans="1:9" s="32" customFormat="1" ht="38.25">
      <c r="A344" s="12" t="s">
        <v>469</v>
      </c>
      <c r="B344" s="29" t="s">
        <v>96</v>
      </c>
      <c r="C344" s="50">
        <v>4</v>
      </c>
      <c r="D344" s="50">
        <v>9</v>
      </c>
      <c r="E344" s="51">
        <v>1800000000</v>
      </c>
      <c r="F344" s="52" t="s">
        <v>168</v>
      </c>
      <c r="G344" s="56">
        <f>G345</f>
        <v>3328711.68</v>
      </c>
      <c r="H344" s="61"/>
      <c r="I344" s="62" t="s">
        <v>168</v>
      </c>
    </row>
    <row r="345" spans="1:9" s="32" customFormat="1" ht="25.5">
      <c r="A345" s="12" t="s">
        <v>470</v>
      </c>
      <c r="B345" s="29" t="s">
        <v>96</v>
      </c>
      <c r="C345" s="50">
        <v>4</v>
      </c>
      <c r="D345" s="50">
        <v>9</v>
      </c>
      <c r="E345" s="51">
        <v>1800100000</v>
      </c>
      <c r="F345" s="52"/>
      <c r="G345" s="56">
        <f>G349+G352+G355</f>
        <v>3328711.68</v>
      </c>
      <c r="H345" s="61"/>
      <c r="I345" s="62"/>
    </row>
    <row r="346" spans="1:9" s="32" customFormat="1" ht="89.25" hidden="1">
      <c r="A346" s="12" t="s">
        <v>347</v>
      </c>
      <c r="B346" s="29" t="s">
        <v>96</v>
      </c>
      <c r="C346" s="50">
        <v>4</v>
      </c>
      <c r="D346" s="50">
        <v>9</v>
      </c>
      <c r="E346" s="51">
        <v>1800182390</v>
      </c>
      <c r="F346" s="52"/>
      <c r="G346" s="56">
        <f>G347</f>
        <v>0</v>
      </c>
      <c r="H346" s="61"/>
      <c r="I346" s="62"/>
    </row>
    <row r="347" spans="1:9" s="32" customFormat="1" ht="12.75" hidden="1">
      <c r="A347" s="12" t="s">
        <v>220</v>
      </c>
      <c r="B347" s="28" t="s">
        <v>96</v>
      </c>
      <c r="C347" s="28" t="s">
        <v>33</v>
      </c>
      <c r="D347" s="28" t="s">
        <v>43</v>
      </c>
      <c r="E347" s="51">
        <v>1800182390</v>
      </c>
      <c r="F347" s="28" t="s">
        <v>218</v>
      </c>
      <c r="G347" s="31">
        <f>G348</f>
        <v>0</v>
      </c>
      <c r="H347" s="31"/>
      <c r="I347" s="31"/>
    </row>
    <row r="348" spans="1:11" s="32" customFormat="1" ht="12.75" hidden="1">
      <c r="A348" s="12" t="s">
        <v>152</v>
      </c>
      <c r="B348" s="49">
        <v>650</v>
      </c>
      <c r="C348" s="28" t="s">
        <v>33</v>
      </c>
      <c r="D348" s="28" t="s">
        <v>43</v>
      </c>
      <c r="E348" s="51">
        <v>1800182390</v>
      </c>
      <c r="F348" s="52">
        <v>540</v>
      </c>
      <c r="G348" s="56"/>
      <c r="H348" s="53"/>
      <c r="I348" s="53"/>
      <c r="K348" s="58"/>
    </row>
    <row r="349" spans="1:11" s="32" customFormat="1" ht="25.5" hidden="1">
      <c r="A349" s="33" t="s">
        <v>447</v>
      </c>
      <c r="B349" s="28" t="s">
        <v>96</v>
      </c>
      <c r="C349" s="28" t="s">
        <v>33</v>
      </c>
      <c r="D349" s="28" t="s">
        <v>43</v>
      </c>
      <c r="E349" s="51">
        <v>1800100590</v>
      </c>
      <c r="F349" s="28"/>
      <c r="G349" s="31">
        <f>G350</f>
        <v>0</v>
      </c>
      <c r="H349" s="31"/>
      <c r="I349" s="31"/>
      <c r="K349" s="58"/>
    </row>
    <row r="350" spans="1:11" s="32" customFormat="1" ht="51" hidden="1">
      <c r="A350" s="12" t="s">
        <v>177</v>
      </c>
      <c r="B350" s="28" t="s">
        <v>96</v>
      </c>
      <c r="C350" s="28" t="s">
        <v>33</v>
      </c>
      <c r="D350" s="28" t="s">
        <v>43</v>
      </c>
      <c r="E350" s="51">
        <v>1800100590</v>
      </c>
      <c r="F350" s="28" t="s">
        <v>196</v>
      </c>
      <c r="G350" s="31">
        <f>G351</f>
        <v>0</v>
      </c>
      <c r="H350" s="31"/>
      <c r="I350" s="31"/>
      <c r="K350" s="58"/>
    </row>
    <row r="351" spans="1:11" s="32" customFormat="1" ht="12.75" hidden="1">
      <c r="A351" s="27" t="s">
        <v>217</v>
      </c>
      <c r="B351" s="28" t="s">
        <v>96</v>
      </c>
      <c r="C351" s="28" t="s">
        <v>33</v>
      </c>
      <c r="D351" s="28" t="s">
        <v>43</v>
      </c>
      <c r="E351" s="51">
        <v>1800100590</v>
      </c>
      <c r="F351" s="28" t="s">
        <v>216</v>
      </c>
      <c r="G351" s="31"/>
      <c r="H351" s="31"/>
      <c r="I351" s="31"/>
      <c r="K351" s="58"/>
    </row>
    <row r="352" spans="1:9" s="32" customFormat="1" ht="51" hidden="1">
      <c r="A352" s="12" t="s">
        <v>456</v>
      </c>
      <c r="B352" s="29" t="s">
        <v>96</v>
      </c>
      <c r="C352" s="50">
        <v>4</v>
      </c>
      <c r="D352" s="50">
        <v>9</v>
      </c>
      <c r="E352" s="51">
        <v>1800182390</v>
      </c>
      <c r="F352" s="52"/>
      <c r="G352" s="56">
        <f>G353</f>
        <v>0</v>
      </c>
      <c r="H352" s="61"/>
      <c r="I352" s="62"/>
    </row>
    <row r="353" spans="1:9" s="32" customFormat="1" ht="25.5" hidden="1">
      <c r="A353" s="27" t="s">
        <v>167</v>
      </c>
      <c r="B353" s="28" t="s">
        <v>96</v>
      </c>
      <c r="C353" s="28" t="s">
        <v>33</v>
      </c>
      <c r="D353" s="28" t="s">
        <v>43</v>
      </c>
      <c r="E353" s="51">
        <v>1800182390</v>
      </c>
      <c r="F353" s="28" t="s">
        <v>170</v>
      </c>
      <c r="G353" s="31">
        <f>G354</f>
        <v>0</v>
      </c>
      <c r="H353" s="31"/>
      <c r="I353" s="31"/>
    </row>
    <row r="354" spans="1:11" s="32" customFormat="1" ht="25.5" hidden="1">
      <c r="A354" s="12" t="s">
        <v>169</v>
      </c>
      <c r="B354" s="49">
        <v>650</v>
      </c>
      <c r="C354" s="28" t="s">
        <v>33</v>
      </c>
      <c r="D354" s="28" t="s">
        <v>43</v>
      </c>
      <c r="E354" s="51">
        <v>1800182390</v>
      </c>
      <c r="F354" s="52">
        <v>240</v>
      </c>
      <c r="G354" s="56"/>
      <c r="H354" s="53"/>
      <c r="I354" s="53"/>
      <c r="K354" s="58"/>
    </row>
    <row r="355" spans="1:9" s="32" customFormat="1" ht="12.75">
      <c r="A355" s="12" t="s">
        <v>437</v>
      </c>
      <c r="B355" s="29" t="s">
        <v>96</v>
      </c>
      <c r="C355" s="50">
        <v>4</v>
      </c>
      <c r="D355" s="50">
        <v>9</v>
      </c>
      <c r="E355" s="51">
        <v>1800199990</v>
      </c>
      <c r="F355" s="52"/>
      <c r="G355" s="56">
        <f>G356+G358</f>
        <v>3328711.68</v>
      </c>
      <c r="H355" s="61"/>
      <c r="I355" s="62"/>
    </row>
    <row r="356" spans="1:9" s="32" customFormat="1" ht="25.5">
      <c r="A356" s="27" t="s">
        <v>167</v>
      </c>
      <c r="B356" s="28" t="s">
        <v>96</v>
      </c>
      <c r="C356" s="28" t="s">
        <v>33</v>
      </c>
      <c r="D356" s="28" t="s">
        <v>43</v>
      </c>
      <c r="E356" s="51">
        <v>1800199990</v>
      </c>
      <c r="F356" s="28" t="s">
        <v>170</v>
      </c>
      <c r="G356" s="31">
        <f>G357</f>
        <v>2768911.68</v>
      </c>
      <c r="H356" s="31"/>
      <c r="I356" s="31"/>
    </row>
    <row r="357" spans="1:11" s="32" customFormat="1" ht="25.5">
      <c r="A357" s="12" t="s">
        <v>169</v>
      </c>
      <c r="B357" s="49">
        <v>650</v>
      </c>
      <c r="C357" s="28" t="s">
        <v>33</v>
      </c>
      <c r="D357" s="28" t="s">
        <v>43</v>
      </c>
      <c r="E357" s="51">
        <v>1800199990</v>
      </c>
      <c r="F357" s="52">
        <v>240</v>
      </c>
      <c r="G357" s="56">
        <v>2768911.68</v>
      </c>
      <c r="H357" s="53"/>
      <c r="I357" s="53"/>
      <c r="K357" s="58"/>
    </row>
    <row r="358" spans="1:9" s="32" customFormat="1" ht="51">
      <c r="A358" s="12" t="s">
        <v>177</v>
      </c>
      <c r="B358" s="28" t="s">
        <v>96</v>
      </c>
      <c r="C358" s="28" t="s">
        <v>33</v>
      </c>
      <c r="D358" s="28" t="s">
        <v>43</v>
      </c>
      <c r="E358" s="51">
        <v>1800199990</v>
      </c>
      <c r="F358" s="28" t="s">
        <v>196</v>
      </c>
      <c r="G358" s="31">
        <f>G359</f>
        <v>559800</v>
      </c>
      <c r="H358" s="31"/>
      <c r="I358" s="31"/>
    </row>
    <row r="359" spans="1:11" s="32" customFormat="1" ht="12.75">
      <c r="A359" s="27" t="s">
        <v>217</v>
      </c>
      <c r="B359" s="28" t="s">
        <v>96</v>
      </c>
      <c r="C359" s="28" t="s">
        <v>33</v>
      </c>
      <c r="D359" s="28" t="s">
        <v>43</v>
      </c>
      <c r="E359" s="51">
        <v>1800199990</v>
      </c>
      <c r="F359" s="28" t="s">
        <v>216</v>
      </c>
      <c r="G359" s="56">
        <v>559800</v>
      </c>
      <c r="H359" s="53"/>
      <c r="I359" s="53"/>
      <c r="K359" s="58"/>
    </row>
    <row r="360" spans="1:9" s="32" customFormat="1" ht="12.75" hidden="1">
      <c r="A360" s="12"/>
      <c r="B360" s="49"/>
      <c r="C360" s="28"/>
      <c r="D360" s="28"/>
      <c r="E360" s="51"/>
      <c r="F360" s="52"/>
      <c r="G360" s="56"/>
      <c r="H360" s="53"/>
      <c r="I360" s="53"/>
    </row>
    <row r="361" spans="1:9" s="32" customFormat="1" ht="12.75" hidden="1">
      <c r="A361" s="12"/>
      <c r="B361" s="28"/>
      <c r="C361" s="28"/>
      <c r="D361" s="28"/>
      <c r="E361" s="51"/>
      <c r="F361" s="28"/>
      <c r="G361" s="31"/>
      <c r="H361" s="31"/>
      <c r="I361" s="31"/>
    </row>
    <row r="362" spans="1:11" s="32" customFormat="1" ht="12.75" hidden="1">
      <c r="A362" s="12"/>
      <c r="B362" s="49"/>
      <c r="C362" s="28"/>
      <c r="D362" s="28"/>
      <c r="E362" s="51"/>
      <c r="F362" s="52"/>
      <c r="G362" s="56"/>
      <c r="H362" s="53"/>
      <c r="I362" s="53"/>
      <c r="K362" s="58"/>
    </row>
    <row r="363" spans="1:9" s="32" customFormat="1" ht="12.75" hidden="1">
      <c r="A363" s="12"/>
      <c r="B363" s="29"/>
      <c r="C363" s="50"/>
      <c r="D363" s="50"/>
      <c r="E363" s="51"/>
      <c r="F363" s="52"/>
      <c r="G363" s="56"/>
      <c r="H363" s="61"/>
      <c r="I363" s="62"/>
    </row>
    <row r="364" spans="1:9" s="32" customFormat="1" ht="12.75" hidden="1">
      <c r="A364" s="12"/>
      <c r="B364" s="28"/>
      <c r="C364" s="50"/>
      <c r="D364" s="50"/>
      <c r="E364" s="28"/>
      <c r="F364" s="28"/>
      <c r="G364" s="31"/>
      <c r="H364" s="31"/>
      <c r="I364" s="31"/>
    </row>
    <row r="365" spans="1:9" s="32" customFormat="1" ht="12.75" hidden="1">
      <c r="A365" s="12"/>
      <c r="B365" s="28"/>
      <c r="C365" s="50"/>
      <c r="D365" s="50"/>
      <c r="E365" s="28"/>
      <c r="F365" s="52"/>
      <c r="G365" s="56"/>
      <c r="H365" s="53"/>
      <c r="I365" s="53"/>
    </row>
    <row r="366" spans="1:9" s="32" customFormat="1" ht="12.75" hidden="1">
      <c r="A366" s="33"/>
      <c r="B366" s="28"/>
      <c r="C366" s="28"/>
      <c r="D366" s="28"/>
      <c r="E366" s="51"/>
      <c r="F366" s="28"/>
      <c r="G366" s="31"/>
      <c r="H366" s="31"/>
      <c r="I366" s="31"/>
    </row>
    <row r="367" spans="1:9" s="58" customFormat="1" ht="12.75" hidden="1">
      <c r="A367" s="12"/>
      <c r="B367" s="29"/>
      <c r="C367" s="50"/>
      <c r="D367" s="50"/>
      <c r="E367" s="51"/>
      <c r="F367" s="52"/>
      <c r="G367" s="56"/>
      <c r="H367" s="61"/>
      <c r="I367" s="62"/>
    </row>
    <row r="368" spans="1:9" s="58" customFormat="1" ht="12.75" hidden="1">
      <c r="A368" s="12"/>
      <c r="B368" s="28"/>
      <c r="C368" s="28"/>
      <c r="D368" s="28"/>
      <c r="E368" s="51"/>
      <c r="F368" s="28"/>
      <c r="G368" s="31"/>
      <c r="H368" s="31"/>
      <c r="I368" s="31"/>
    </row>
    <row r="369" spans="1:9" s="58" customFormat="1" ht="12.75" hidden="1">
      <c r="A369" s="12"/>
      <c r="B369" s="49"/>
      <c r="C369" s="28"/>
      <c r="D369" s="28"/>
      <c r="E369" s="51"/>
      <c r="F369" s="52"/>
      <c r="G369" s="56"/>
      <c r="H369" s="53"/>
      <c r="I369" s="53"/>
    </row>
    <row r="370" spans="1:9" s="58" customFormat="1" ht="12.75" hidden="1">
      <c r="A370" s="33"/>
      <c r="B370" s="28"/>
      <c r="C370" s="28"/>
      <c r="D370" s="28"/>
      <c r="E370" s="51"/>
      <c r="F370" s="28"/>
      <c r="G370" s="31"/>
      <c r="H370" s="31"/>
      <c r="I370" s="31"/>
    </row>
    <row r="371" spans="1:9" s="32" customFormat="1" ht="12.75" hidden="1">
      <c r="A371" s="33"/>
      <c r="B371" s="28"/>
      <c r="C371" s="28"/>
      <c r="D371" s="28"/>
      <c r="E371" s="28"/>
      <c r="F371" s="28"/>
      <c r="G371" s="31"/>
      <c r="H371" s="31"/>
      <c r="I371" s="31"/>
    </row>
    <row r="372" spans="1:9" s="32" customFormat="1" ht="12.75" hidden="1">
      <c r="A372" s="27"/>
      <c r="B372" s="28"/>
      <c r="C372" s="28"/>
      <c r="D372" s="28"/>
      <c r="E372" s="28"/>
      <c r="F372" s="28"/>
      <c r="G372" s="31"/>
      <c r="H372" s="31"/>
      <c r="I372" s="31"/>
    </row>
    <row r="373" spans="1:9" s="32" customFormat="1" ht="12.75" hidden="1">
      <c r="A373" s="27"/>
      <c r="B373" s="28"/>
      <c r="C373" s="28"/>
      <c r="D373" s="28"/>
      <c r="E373" s="28"/>
      <c r="F373" s="28"/>
      <c r="G373" s="31"/>
      <c r="H373" s="31"/>
      <c r="I373" s="31"/>
    </row>
    <row r="374" spans="1:9" s="32" customFormat="1" ht="12.75" hidden="1">
      <c r="A374" s="12"/>
      <c r="B374" s="49"/>
      <c r="C374" s="28"/>
      <c r="D374" s="28"/>
      <c r="E374" s="28"/>
      <c r="F374" s="52"/>
      <c r="G374" s="56"/>
      <c r="H374" s="53"/>
      <c r="I374" s="53"/>
    </row>
    <row r="375" spans="1:9" s="32" customFormat="1" ht="12.75" hidden="1">
      <c r="A375" s="33"/>
      <c r="B375" s="28"/>
      <c r="C375" s="28"/>
      <c r="D375" s="28"/>
      <c r="E375" s="28"/>
      <c r="F375" s="28"/>
      <c r="G375" s="31"/>
      <c r="H375" s="43"/>
      <c r="I375" s="31"/>
    </row>
    <row r="376" spans="1:9" s="32" customFormat="1" ht="12.75">
      <c r="A376" s="73" t="s">
        <v>98</v>
      </c>
      <c r="B376" s="49">
        <v>650</v>
      </c>
      <c r="C376" s="87">
        <v>4</v>
      </c>
      <c r="D376" s="87">
        <v>10</v>
      </c>
      <c r="E376" s="88" t="s">
        <v>168</v>
      </c>
      <c r="F376" s="89" t="s">
        <v>168</v>
      </c>
      <c r="G376" s="90">
        <f>G377</f>
        <v>122038.8</v>
      </c>
      <c r="H376" s="94"/>
      <c r="I376" s="95" t="s">
        <v>168</v>
      </c>
    </row>
    <row r="377" spans="1:9" s="32" customFormat="1" ht="38.25">
      <c r="A377" s="27" t="s">
        <v>467</v>
      </c>
      <c r="B377" s="49">
        <v>650</v>
      </c>
      <c r="C377" s="50">
        <v>4</v>
      </c>
      <c r="D377" s="50">
        <v>10</v>
      </c>
      <c r="E377" s="28" t="s">
        <v>349</v>
      </c>
      <c r="F377" s="52" t="s">
        <v>168</v>
      </c>
      <c r="G377" s="56">
        <f>G378</f>
        <v>122038.8</v>
      </c>
      <c r="H377" s="61"/>
      <c r="I377" s="62" t="s">
        <v>168</v>
      </c>
    </row>
    <row r="378" spans="1:9" s="32" customFormat="1" ht="40.5" customHeight="1">
      <c r="A378" s="27" t="s">
        <v>374</v>
      </c>
      <c r="B378" s="49">
        <v>650</v>
      </c>
      <c r="C378" s="50">
        <v>4</v>
      </c>
      <c r="D378" s="50">
        <v>10</v>
      </c>
      <c r="E378" s="28" t="s">
        <v>350</v>
      </c>
      <c r="F378" s="52" t="s">
        <v>168</v>
      </c>
      <c r="G378" s="56">
        <f>G382+G379</f>
        <v>122038.8</v>
      </c>
      <c r="H378" s="61"/>
      <c r="I378" s="62" t="s">
        <v>168</v>
      </c>
    </row>
    <row r="379" spans="1:9" s="32" customFormat="1" ht="25.5" hidden="1">
      <c r="A379" s="33" t="s">
        <v>447</v>
      </c>
      <c r="B379" s="28" t="s">
        <v>96</v>
      </c>
      <c r="C379" s="29" t="s">
        <v>33</v>
      </c>
      <c r="D379" s="29" t="s">
        <v>79</v>
      </c>
      <c r="E379" s="51">
        <v>2100100590</v>
      </c>
      <c r="F379" s="28"/>
      <c r="G379" s="31">
        <f>G380</f>
        <v>0</v>
      </c>
      <c r="H379" s="31"/>
      <c r="I379" s="31"/>
    </row>
    <row r="380" spans="1:9" s="32" customFormat="1" ht="51" hidden="1">
      <c r="A380" s="12" t="s">
        <v>177</v>
      </c>
      <c r="B380" s="28" t="s">
        <v>96</v>
      </c>
      <c r="C380" s="29" t="s">
        <v>33</v>
      </c>
      <c r="D380" s="29" t="s">
        <v>79</v>
      </c>
      <c r="E380" s="51">
        <v>2100100590</v>
      </c>
      <c r="F380" s="28" t="s">
        <v>196</v>
      </c>
      <c r="G380" s="31">
        <f>G381</f>
        <v>0</v>
      </c>
      <c r="H380" s="31"/>
      <c r="I380" s="31"/>
    </row>
    <row r="381" spans="1:9" s="32" customFormat="1" ht="12.75" hidden="1">
      <c r="A381" s="27" t="s">
        <v>217</v>
      </c>
      <c r="B381" s="49">
        <v>650</v>
      </c>
      <c r="C381" s="29" t="s">
        <v>33</v>
      </c>
      <c r="D381" s="29" t="s">
        <v>79</v>
      </c>
      <c r="E381" s="51">
        <v>2100100590</v>
      </c>
      <c r="F381" s="28" t="s">
        <v>216</v>
      </c>
      <c r="G381" s="56"/>
      <c r="H381" s="53"/>
      <c r="I381" s="53"/>
    </row>
    <row r="382" spans="1:9" s="32" customFormat="1" ht="12.75">
      <c r="A382" s="12" t="s">
        <v>436</v>
      </c>
      <c r="B382" s="49">
        <v>650</v>
      </c>
      <c r="C382" s="50">
        <v>4</v>
      </c>
      <c r="D382" s="50">
        <v>10</v>
      </c>
      <c r="E382" s="51">
        <v>2200199990</v>
      </c>
      <c r="F382" s="52" t="s">
        <v>168</v>
      </c>
      <c r="G382" s="56">
        <f>G384+G393</f>
        <v>122038.8</v>
      </c>
      <c r="H382" s="61"/>
      <c r="I382" s="62" t="s">
        <v>168</v>
      </c>
    </row>
    <row r="383" spans="1:9" s="32" customFormat="1" ht="25.5">
      <c r="A383" s="27" t="s">
        <v>167</v>
      </c>
      <c r="B383" s="28" t="s">
        <v>96</v>
      </c>
      <c r="C383" s="29" t="s">
        <v>33</v>
      </c>
      <c r="D383" s="29" t="s">
        <v>79</v>
      </c>
      <c r="E383" s="51">
        <v>2200199990</v>
      </c>
      <c r="F383" s="28" t="s">
        <v>170</v>
      </c>
      <c r="G383" s="31">
        <f>G384</f>
        <v>122038.8</v>
      </c>
      <c r="H383" s="31"/>
      <c r="I383" s="31"/>
    </row>
    <row r="384" spans="1:9" s="32" customFormat="1" ht="25.5">
      <c r="A384" s="12" t="s">
        <v>169</v>
      </c>
      <c r="B384" s="49">
        <v>650</v>
      </c>
      <c r="C384" s="29" t="s">
        <v>33</v>
      </c>
      <c r="D384" s="29" t="s">
        <v>79</v>
      </c>
      <c r="E384" s="51">
        <v>2200199990</v>
      </c>
      <c r="F384" s="52">
        <v>240</v>
      </c>
      <c r="G384" s="56">
        <v>122038.8</v>
      </c>
      <c r="H384" s="53"/>
      <c r="I384" s="53"/>
    </row>
    <row r="385" spans="1:9" s="32" customFormat="1" ht="25.5" hidden="1">
      <c r="A385" s="27" t="s">
        <v>272</v>
      </c>
      <c r="B385" s="29" t="s">
        <v>96</v>
      </c>
      <c r="C385" s="29" t="s">
        <v>33</v>
      </c>
      <c r="D385" s="29" t="s">
        <v>79</v>
      </c>
      <c r="E385" s="51">
        <v>2100199990</v>
      </c>
      <c r="F385" s="29" t="s">
        <v>121</v>
      </c>
      <c r="G385" s="30">
        <v>400000</v>
      </c>
      <c r="H385" s="31"/>
      <c r="I385" s="31"/>
    </row>
    <row r="386" spans="1:9" s="32" customFormat="1" ht="12.75" hidden="1">
      <c r="A386" s="12" t="s">
        <v>103</v>
      </c>
      <c r="B386" s="49">
        <v>650</v>
      </c>
      <c r="C386" s="50">
        <v>4</v>
      </c>
      <c r="D386" s="50">
        <v>10</v>
      </c>
      <c r="E386" s="51">
        <v>3300000</v>
      </c>
      <c r="F386" s="52" t="s">
        <v>168</v>
      </c>
      <c r="G386" s="56">
        <f>G387</f>
        <v>0</v>
      </c>
      <c r="H386" s="61"/>
      <c r="I386" s="62" t="s">
        <v>168</v>
      </c>
    </row>
    <row r="387" spans="1:9" s="32" customFormat="1" ht="38.25" hidden="1">
      <c r="A387" s="12" t="s">
        <v>178</v>
      </c>
      <c r="B387" s="49">
        <v>650</v>
      </c>
      <c r="C387" s="50">
        <v>4</v>
      </c>
      <c r="D387" s="50">
        <v>10</v>
      </c>
      <c r="E387" s="51">
        <v>3300200</v>
      </c>
      <c r="F387" s="52" t="s">
        <v>168</v>
      </c>
      <c r="G387" s="56">
        <f>G389</f>
        <v>0</v>
      </c>
      <c r="H387" s="61"/>
      <c r="I387" s="62" t="s">
        <v>168</v>
      </c>
    </row>
    <row r="388" spans="1:9" s="32" customFormat="1" ht="25.5" hidden="1">
      <c r="A388" s="27" t="s">
        <v>167</v>
      </c>
      <c r="B388" s="28" t="s">
        <v>96</v>
      </c>
      <c r="C388" s="29" t="s">
        <v>33</v>
      </c>
      <c r="D388" s="29" t="s">
        <v>79</v>
      </c>
      <c r="E388" s="29" t="s">
        <v>104</v>
      </c>
      <c r="F388" s="28" t="s">
        <v>170</v>
      </c>
      <c r="G388" s="31">
        <f>G389</f>
        <v>0</v>
      </c>
      <c r="H388" s="31"/>
      <c r="I388" s="31"/>
    </row>
    <row r="389" spans="1:9" s="32" customFormat="1" ht="25.5" hidden="1">
      <c r="A389" s="12" t="s">
        <v>169</v>
      </c>
      <c r="B389" s="49">
        <v>650</v>
      </c>
      <c r="C389" s="29" t="s">
        <v>33</v>
      </c>
      <c r="D389" s="29" t="s">
        <v>79</v>
      </c>
      <c r="E389" s="29" t="s">
        <v>104</v>
      </c>
      <c r="F389" s="52">
        <v>240</v>
      </c>
      <c r="G389" s="56">
        <f>G390</f>
        <v>0</v>
      </c>
      <c r="H389" s="53"/>
      <c r="I389" s="53"/>
    </row>
    <row r="390" spans="1:9" s="32" customFormat="1" ht="25.5" hidden="1">
      <c r="A390" s="27" t="s">
        <v>272</v>
      </c>
      <c r="B390" s="29" t="s">
        <v>96</v>
      </c>
      <c r="C390" s="29" t="s">
        <v>33</v>
      </c>
      <c r="D390" s="29" t="s">
        <v>79</v>
      </c>
      <c r="E390" s="29" t="s">
        <v>104</v>
      </c>
      <c r="F390" s="29" t="s">
        <v>121</v>
      </c>
      <c r="G390" s="30"/>
      <c r="H390" s="31"/>
      <c r="I390" s="31"/>
    </row>
    <row r="391" spans="1:9" s="32" customFormat="1" ht="25.5" hidden="1">
      <c r="A391" s="12" t="s">
        <v>86</v>
      </c>
      <c r="B391" s="29" t="s">
        <v>96</v>
      </c>
      <c r="C391" s="29" t="s">
        <v>33</v>
      </c>
      <c r="D391" s="29" t="s">
        <v>79</v>
      </c>
      <c r="E391" s="28" t="s">
        <v>87</v>
      </c>
      <c r="F391" s="52" t="s">
        <v>168</v>
      </c>
      <c r="G391" s="56">
        <f>G392</f>
        <v>0</v>
      </c>
      <c r="H391" s="61"/>
      <c r="I391" s="62" t="s">
        <v>168</v>
      </c>
    </row>
    <row r="392" spans="1:9" s="32" customFormat="1" ht="51" hidden="1">
      <c r="A392" s="12" t="s">
        <v>221</v>
      </c>
      <c r="B392" s="29" t="s">
        <v>96</v>
      </c>
      <c r="C392" s="29" t="s">
        <v>33</v>
      </c>
      <c r="D392" s="29" t="s">
        <v>79</v>
      </c>
      <c r="E392" s="28" t="s">
        <v>223</v>
      </c>
      <c r="F392" s="52" t="s">
        <v>168</v>
      </c>
      <c r="G392" s="56">
        <f>G393</f>
        <v>0</v>
      </c>
      <c r="H392" s="61"/>
      <c r="I392" s="62" t="s">
        <v>168</v>
      </c>
    </row>
    <row r="393" spans="1:9" s="32" customFormat="1" ht="51" hidden="1">
      <c r="A393" s="12" t="s">
        <v>177</v>
      </c>
      <c r="B393" s="28" t="s">
        <v>96</v>
      </c>
      <c r="C393" s="29" t="s">
        <v>33</v>
      </c>
      <c r="D393" s="29" t="s">
        <v>79</v>
      </c>
      <c r="E393" s="51">
        <v>2100199990</v>
      </c>
      <c r="F393" s="28" t="s">
        <v>196</v>
      </c>
      <c r="G393" s="31">
        <f>G394</f>
        <v>0</v>
      </c>
      <c r="H393" s="31"/>
      <c r="I393" s="31"/>
    </row>
    <row r="394" spans="1:9" s="32" customFormat="1" ht="12.75" hidden="1">
      <c r="A394" s="27" t="s">
        <v>217</v>
      </c>
      <c r="B394" s="49">
        <v>650</v>
      </c>
      <c r="C394" s="29" t="s">
        <v>33</v>
      </c>
      <c r="D394" s="29" t="s">
        <v>79</v>
      </c>
      <c r="E394" s="51">
        <v>2100199990</v>
      </c>
      <c r="F394" s="28" t="s">
        <v>216</v>
      </c>
      <c r="G394" s="56"/>
      <c r="H394" s="53"/>
      <c r="I394" s="53"/>
    </row>
    <row r="395" spans="1:9" s="32" customFormat="1" ht="25.5" hidden="1">
      <c r="A395" s="27" t="s">
        <v>272</v>
      </c>
      <c r="B395" s="28" t="s">
        <v>96</v>
      </c>
      <c r="C395" s="29" t="s">
        <v>33</v>
      </c>
      <c r="D395" s="29" t="s">
        <v>79</v>
      </c>
      <c r="E395" s="28" t="s">
        <v>223</v>
      </c>
      <c r="F395" s="28" t="s">
        <v>121</v>
      </c>
      <c r="G395" s="31"/>
      <c r="H395" s="31"/>
      <c r="I395" s="31"/>
    </row>
    <row r="396" spans="1:9" s="32" customFormat="1" ht="25.5">
      <c r="A396" s="73" t="s">
        <v>153</v>
      </c>
      <c r="B396" s="29" t="s">
        <v>96</v>
      </c>
      <c r="C396" s="87">
        <v>4</v>
      </c>
      <c r="D396" s="87">
        <v>12</v>
      </c>
      <c r="E396" s="88" t="s">
        <v>168</v>
      </c>
      <c r="F396" s="89" t="s">
        <v>168</v>
      </c>
      <c r="G396" s="90">
        <f>G414+G397+G407</f>
        <v>0</v>
      </c>
      <c r="H396" s="91"/>
      <c r="I396" s="92" t="s">
        <v>168</v>
      </c>
    </row>
    <row r="397" spans="1:9" s="32" customFormat="1" ht="51" hidden="1">
      <c r="A397" s="12" t="s">
        <v>266</v>
      </c>
      <c r="B397" s="29" t="s">
        <v>96</v>
      </c>
      <c r="C397" s="50">
        <v>4</v>
      </c>
      <c r="D397" s="50">
        <v>12</v>
      </c>
      <c r="E397" s="51">
        <v>1400000000</v>
      </c>
      <c r="F397" s="52" t="s">
        <v>168</v>
      </c>
      <c r="G397" s="56">
        <f>G400+G403</f>
        <v>0</v>
      </c>
      <c r="H397" s="54"/>
      <c r="I397" s="55" t="s">
        <v>168</v>
      </c>
    </row>
    <row r="398" spans="1:9" s="32" customFormat="1" ht="25.5" hidden="1">
      <c r="A398" s="12" t="s">
        <v>380</v>
      </c>
      <c r="B398" s="29" t="s">
        <v>96</v>
      </c>
      <c r="C398" s="50">
        <v>4</v>
      </c>
      <c r="D398" s="50">
        <v>12</v>
      </c>
      <c r="E398" s="51">
        <v>1400100000</v>
      </c>
      <c r="F398" s="52" t="s">
        <v>168</v>
      </c>
      <c r="G398" s="56">
        <f>G399</f>
        <v>0</v>
      </c>
      <c r="H398" s="54"/>
      <c r="I398" s="55" t="s">
        <v>168</v>
      </c>
    </row>
    <row r="399" spans="1:9" s="32" customFormat="1" ht="12.75" hidden="1">
      <c r="A399" s="12" t="s">
        <v>436</v>
      </c>
      <c r="B399" s="29" t="s">
        <v>96</v>
      </c>
      <c r="C399" s="50">
        <v>4</v>
      </c>
      <c r="D399" s="50">
        <v>12</v>
      </c>
      <c r="E399" s="51">
        <v>1400199990</v>
      </c>
      <c r="F399" s="52" t="s">
        <v>168</v>
      </c>
      <c r="G399" s="56">
        <f>G401+G403</f>
        <v>0</v>
      </c>
      <c r="H399" s="54"/>
      <c r="I399" s="55" t="s">
        <v>168</v>
      </c>
    </row>
    <row r="400" spans="1:9" s="32" customFormat="1" ht="25.5" hidden="1">
      <c r="A400" s="27" t="s">
        <v>167</v>
      </c>
      <c r="B400" s="28" t="s">
        <v>96</v>
      </c>
      <c r="C400" s="29" t="s">
        <v>33</v>
      </c>
      <c r="D400" s="29" t="s">
        <v>143</v>
      </c>
      <c r="E400" s="51">
        <v>1400199990</v>
      </c>
      <c r="F400" s="28" t="s">
        <v>170</v>
      </c>
      <c r="G400" s="31">
        <f>G401</f>
        <v>0</v>
      </c>
      <c r="H400" s="31"/>
      <c r="I400" s="31"/>
    </row>
    <row r="401" spans="1:9" s="32" customFormat="1" ht="25.5" hidden="1">
      <c r="A401" s="12" t="s">
        <v>169</v>
      </c>
      <c r="B401" s="49">
        <v>650</v>
      </c>
      <c r="C401" s="29" t="s">
        <v>33</v>
      </c>
      <c r="D401" s="29" t="s">
        <v>143</v>
      </c>
      <c r="E401" s="51">
        <v>1400199990</v>
      </c>
      <c r="F401" s="52">
        <v>240</v>
      </c>
      <c r="G401" s="56"/>
      <c r="H401" s="53"/>
      <c r="I401" s="53"/>
    </row>
    <row r="402" spans="1:9" s="32" customFormat="1" ht="25.5" hidden="1">
      <c r="A402" s="33" t="s">
        <v>195</v>
      </c>
      <c r="B402" s="29" t="s">
        <v>96</v>
      </c>
      <c r="C402" s="29" t="s">
        <v>33</v>
      </c>
      <c r="D402" s="29" t="s">
        <v>143</v>
      </c>
      <c r="E402" s="51">
        <v>1400199990</v>
      </c>
      <c r="F402" s="29" t="s">
        <v>122</v>
      </c>
      <c r="G402" s="30">
        <v>200000</v>
      </c>
      <c r="H402" s="31"/>
      <c r="I402" s="31"/>
    </row>
    <row r="403" spans="1:9" s="32" customFormat="1" ht="38.25" hidden="1">
      <c r="A403" s="64" t="s">
        <v>274</v>
      </c>
      <c r="B403" s="29" t="s">
        <v>96</v>
      </c>
      <c r="C403" s="29" t="s">
        <v>33</v>
      </c>
      <c r="D403" s="29" t="s">
        <v>143</v>
      </c>
      <c r="E403" s="51">
        <v>1402110</v>
      </c>
      <c r="F403" s="52">
        <v>600</v>
      </c>
      <c r="G403" s="56">
        <f>G405+G406</f>
        <v>0</v>
      </c>
      <c r="H403" s="54"/>
      <c r="I403" s="55" t="s">
        <v>168</v>
      </c>
    </row>
    <row r="404" spans="1:9" s="32" customFormat="1" ht="12.75" hidden="1">
      <c r="A404" s="64" t="s">
        <v>217</v>
      </c>
      <c r="B404" s="28" t="s">
        <v>96</v>
      </c>
      <c r="C404" s="29" t="s">
        <v>33</v>
      </c>
      <c r="D404" s="29" t="s">
        <v>143</v>
      </c>
      <c r="E404" s="51">
        <v>1402110</v>
      </c>
      <c r="F404" s="28" t="s">
        <v>216</v>
      </c>
      <c r="G404" s="31">
        <f>G405+G406</f>
        <v>0</v>
      </c>
      <c r="H404" s="31"/>
      <c r="I404" s="31"/>
    </row>
    <row r="405" spans="1:9" s="32" customFormat="1" ht="12" customHeight="1" hidden="1">
      <c r="A405" s="27"/>
      <c r="B405" s="28"/>
      <c r="C405" s="29" t="s">
        <v>33</v>
      </c>
      <c r="D405" s="29" t="s">
        <v>143</v>
      </c>
      <c r="E405" s="51">
        <v>1402110</v>
      </c>
      <c r="F405" s="28"/>
      <c r="G405" s="31"/>
      <c r="H405" s="31"/>
      <c r="I405" s="31"/>
    </row>
    <row r="406" spans="1:9" s="32" customFormat="1" ht="25.5" hidden="1">
      <c r="A406" s="64" t="s">
        <v>140</v>
      </c>
      <c r="B406" s="28" t="s">
        <v>96</v>
      </c>
      <c r="C406" s="29" t="s">
        <v>33</v>
      </c>
      <c r="D406" s="29" t="s">
        <v>143</v>
      </c>
      <c r="E406" s="51">
        <v>1402110</v>
      </c>
      <c r="F406" s="28" t="s">
        <v>141</v>
      </c>
      <c r="G406" s="31"/>
      <c r="H406" s="31"/>
      <c r="I406" s="31"/>
    </row>
    <row r="407" spans="1:9" s="32" customFormat="1" ht="38.25">
      <c r="A407" s="12" t="s">
        <v>471</v>
      </c>
      <c r="B407" s="29" t="s">
        <v>96</v>
      </c>
      <c r="C407" s="50">
        <v>4</v>
      </c>
      <c r="D407" s="50">
        <v>12</v>
      </c>
      <c r="E407" s="51">
        <v>1600000000</v>
      </c>
      <c r="F407" s="52" t="s">
        <v>168</v>
      </c>
      <c r="G407" s="56">
        <f>G410</f>
        <v>0</v>
      </c>
      <c r="H407" s="54"/>
      <c r="I407" s="55" t="s">
        <v>168</v>
      </c>
    </row>
    <row r="408" spans="1:9" s="32" customFormat="1" ht="25.5">
      <c r="A408" s="12" t="s">
        <v>472</v>
      </c>
      <c r="B408" s="29" t="s">
        <v>96</v>
      </c>
      <c r="C408" s="50">
        <v>4</v>
      </c>
      <c r="D408" s="50">
        <v>12</v>
      </c>
      <c r="E408" s="51">
        <v>1600100000</v>
      </c>
      <c r="F408" s="52" t="s">
        <v>168</v>
      </c>
      <c r="G408" s="56">
        <f>G410</f>
        <v>0</v>
      </c>
      <c r="H408" s="54"/>
      <c r="I408" s="55" t="s">
        <v>168</v>
      </c>
    </row>
    <row r="409" spans="1:9" s="32" customFormat="1" ht="12.75">
      <c r="A409" s="12" t="s">
        <v>436</v>
      </c>
      <c r="B409" s="29" t="s">
        <v>96</v>
      </c>
      <c r="C409" s="50">
        <v>4</v>
      </c>
      <c r="D409" s="50">
        <v>12</v>
      </c>
      <c r="E409" s="51">
        <v>1600199990</v>
      </c>
      <c r="F409" s="52" t="s">
        <v>168</v>
      </c>
      <c r="G409" s="56">
        <f>G411</f>
        <v>0</v>
      </c>
      <c r="H409" s="54"/>
      <c r="I409" s="55" t="s">
        <v>168</v>
      </c>
    </row>
    <row r="410" spans="1:9" s="32" customFormat="1" ht="25.5">
      <c r="A410" s="27" t="s">
        <v>167</v>
      </c>
      <c r="B410" s="28" t="s">
        <v>96</v>
      </c>
      <c r="C410" s="29" t="s">
        <v>33</v>
      </c>
      <c r="D410" s="29" t="s">
        <v>143</v>
      </c>
      <c r="E410" s="51">
        <v>1600199990</v>
      </c>
      <c r="F410" s="28" t="s">
        <v>170</v>
      </c>
      <c r="G410" s="31">
        <f>G411</f>
        <v>0</v>
      </c>
      <c r="H410" s="31"/>
      <c r="I410" s="31"/>
    </row>
    <row r="411" spans="1:9" s="32" customFormat="1" ht="25.5">
      <c r="A411" s="12" t="s">
        <v>169</v>
      </c>
      <c r="B411" s="49">
        <v>650</v>
      </c>
      <c r="C411" s="29" t="s">
        <v>33</v>
      </c>
      <c r="D411" s="29" t="s">
        <v>143</v>
      </c>
      <c r="E411" s="51">
        <v>1600199990</v>
      </c>
      <c r="F411" s="52">
        <v>240</v>
      </c>
      <c r="G411" s="56"/>
      <c r="H411" s="53"/>
      <c r="I411" s="53"/>
    </row>
    <row r="412" spans="1:9" s="32" customFormat="1" ht="25.5" hidden="1">
      <c r="A412" s="33" t="s">
        <v>195</v>
      </c>
      <c r="B412" s="29" t="s">
        <v>96</v>
      </c>
      <c r="C412" s="29" t="s">
        <v>33</v>
      </c>
      <c r="D412" s="29" t="s">
        <v>143</v>
      </c>
      <c r="E412" s="51">
        <v>1600199990</v>
      </c>
      <c r="F412" s="29" t="s">
        <v>122</v>
      </c>
      <c r="G412" s="30">
        <v>1000</v>
      </c>
      <c r="H412" s="31"/>
      <c r="I412" s="31"/>
    </row>
    <row r="413" spans="1:9" s="32" customFormat="1" ht="25.5" hidden="1">
      <c r="A413" s="12" t="s">
        <v>86</v>
      </c>
      <c r="B413" s="29" t="s">
        <v>96</v>
      </c>
      <c r="C413" s="50">
        <v>4</v>
      </c>
      <c r="D413" s="50">
        <v>12</v>
      </c>
      <c r="E413" s="51">
        <v>7950000</v>
      </c>
      <c r="F413" s="52" t="s">
        <v>168</v>
      </c>
      <c r="G413" s="56">
        <f>G415</f>
        <v>0</v>
      </c>
      <c r="H413" s="54"/>
      <c r="I413" s="55" t="s">
        <v>168</v>
      </c>
    </row>
    <row r="414" spans="1:9" s="32" customFormat="1" ht="38.25" hidden="1">
      <c r="A414" s="12" t="s">
        <v>198</v>
      </c>
      <c r="B414" s="29" t="s">
        <v>96</v>
      </c>
      <c r="C414" s="50">
        <v>4</v>
      </c>
      <c r="D414" s="50">
        <v>12</v>
      </c>
      <c r="E414" s="51">
        <v>7952700</v>
      </c>
      <c r="F414" s="52" t="s">
        <v>168</v>
      </c>
      <c r="G414" s="56">
        <f>G416</f>
        <v>0</v>
      </c>
      <c r="H414" s="54"/>
      <c r="I414" s="55" t="s">
        <v>168</v>
      </c>
    </row>
    <row r="415" spans="1:9" s="32" customFormat="1" ht="25.5" hidden="1">
      <c r="A415" s="27" t="s">
        <v>167</v>
      </c>
      <c r="B415" s="28" t="s">
        <v>96</v>
      </c>
      <c r="C415" s="29" t="s">
        <v>33</v>
      </c>
      <c r="D415" s="29" t="s">
        <v>143</v>
      </c>
      <c r="E415" s="51">
        <v>7952700</v>
      </c>
      <c r="F415" s="28" t="s">
        <v>170</v>
      </c>
      <c r="G415" s="31">
        <f>G416</f>
        <v>0</v>
      </c>
      <c r="H415" s="31"/>
      <c r="I415" s="31"/>
    </row>
    <row r="416" spans="1:9" s="32" customFormat="1" ht="25.5" hidden="1">
      <c r="A416" s="12" t="s">
        <v>169</v>
      </c>
      <c r="B416" s="49">
        <v>650</v>
      </c>
      <c r="C416" s="29" t="s">
        <v>33</v>
      </c>
      <c r="D416" s="29" t="s">
        <v>143</v>
      </c>
      <c r="E416" s="51">
        <v>7952700</v>
      </c>
      <c r="F416" s="52">
        <v>240</v>
      </c>
      <c r="G416" s="56">
        <f>G417</f>
        <v>0</v>
      </c>
      <c r="H416" s="53"/>
      <c r="I416" s="53"/>
    </row>
    <row r="417" spans="1:9" s="32" customFormat="1" ht="25.5" hidden="1">
      <c r="A417" s="33" t="s">
        <v>195</v>
      </c>
      <c r="B417" s="29" t="s">
        <v>96</v>
      </c>
      <c r="C417" s="29" t="s">
        <v>33</v>
      </c>
      <c r="D417" s="29" t="s">
        <v>143</v>
      </c>
      <c r="E417" s="51">
        <v>7952700</v>
      </c>
      <c r="F417" s="29" t="s">
        <v>122</v>
      </c>
      <c r="G417" s="30"/>
      <c r="H417" s="31"/>
      <c r="I417" s="31"/>
    </row>
    <row r="418" spans="1:9" s="32" customFormat="1" ht="12.75">
      <c r="A418" s="45" t="s">
        <v>37</v>
      </c>
      <c r="B418" s="48" t="s">
        <v>96</v>
      </c>
      <c r="C418" s="48" t="s">
        <v>40</v>
      </c>
      <c r="D418" s="48"/>
      <c r="E418" s="48"/>
      <c r="F418" s="48"/>
      <c r="G418" s="43">
        <f>SUM(G494,G419,G478)</f>
        <v>1480746.02</v>
      </c>
      <c r="H418" s="43"/>
      <c r="I418" s="43"/>
    </row>
    <row r="419" spans="1:9" s="32" customFormat="1" ht="12.75">
      <c r="A419" s="45" t="s">
        <v>83</v>
      </c>
      <c r="B419" s="48" t="s">
        <v>96</v>
      </c>
      <c r="C419" s="48" t="s">
        <v>40</v>
      </c>
      <c r="D419" s="48" t="s">
        <v>30</v>
      </c>
      <c r="E419" s="48"/>
      <c r="F419" s="48"/>
      <c r="G419" s="43">
        <f>G441+G458+G452</f>
        <v>218862.43000000002</v>
      </c>
      <c r="H419" s="43"/>
      <c r="I419" s="43"/>
    </row>
    <row r="420" spans="1:9" s="32" customFormat="1" ht="38.25" hidden="1">
      <c r="A420" s="12" t="s">
        <v>179</v>
      </c>
      <c r="B420" s="28" t="s">
        <v>96</v>
      </c>
      <c r="C420" s="50">
        <v>5</v>
      </c>
      <c r="D420" s="50">
        <v>1</v>
      </c>
      <c r="E420" s="51">
        <v>980000</v>
      </c>
      <c r="F420" s="52" t="s">
        <v>168</v>
      </c>
      <c r="G420" s="56">
        <f>G421+G429</f>
        <v>0</v>
      </c>
      <c r="H420" s="54"/>
      <c r="I420" s="55" t="s">
        <v>168</v>
      </c>
    </row>
    <row r="421" spans="1:9" s="32" customFormat="1" ht="102" hidden="1">
      <c r="A421" s="12" t="s">
        <v>248</v>
      </c>
      <c r="B421" s="28" t="s">
        <v>96</v>
      </c>
      <c r="C421" s="50">
        <v>5</v>
      </c>
      <c r="D421" s="50">
        <v>1</v>
      </c>
      <c r="E421" s="51">
        <v>980100</v>
      </c>
      <c r="F421" s="52" t="s">
        <v>168</v>
      </c>
      <c r="G421" s="56">
        <f>G425+G422</f>
        <v>0</v>
      </c>
      <c r="H421" s="54"/>
      <c r="I421" s="55" t="s">
        <v>168</v>
      </c>
    </row>
    <row r="422" spans="1:9" s="32" customFormat="1" ht="63.75" hidden="1">
      <c r="A422" s="12" t="s">
        <v>249</v>
      </c>
      <c r="B422" s="28" t="s">
        <v>96</v>
      </c>
      <c r="C422" s="28" t="s">
        <v>40</v>
      </c>
      <c r="D422" s="28" t="s">
        <v>30</v>
      </c>
      <c r="E422" s="28" t="s">
        <v>247</v>
      </c>
      <c r="F422" s="52"/>
      <c r="G422" s="56">
        <f>G423</f>
        <v>0</v>
      </c>
      <c r="H422" s="54"/>
      <c r="I422" s="55" t="s">
        <v>168</v>
      </c>
    </row>
    <row r="423" spans="1:9" s="32" customFormat="1" ht="12.75" hidden="1">
      <c r="A423" s="12" t="s">
        <v>171</v>
      </c>
      <c r="B423" s="28" t="s">
        <v>96</v>
      </c>
      <c r="C423" s="28" t="s">
        <v>40</v>
      </c>
      <c r="D423" s="28" t="s">
        <v>30</v>
      </c>
      <c r="E423" s="28" t="s">
        <v>247</v>
      </c>
      <c r="F423" s="52">
        <v>800</v>
      </c>
      <c r="G423" s="56">
        <f>G424</f>
        <v>0</v>
      </c>
      <c r="H423" s="54"/>
      <c r="I423" s="55" t="s">
        <v>168</v>
      </c>
    </row>
    <row r="424" spans="1:9" s="32" customFormat="1" ht="51" hidden="1">
      <c r="A424" s="27" t="s">
        <v>250</v>
      </c>
      <c r="B424" s="28" t="s">
        <v>96</v>
      </c>
      <c r="C424" s="28" t="s">
        <v>40</v>
      </c>
      <c r="D424" s="28" t="s">
        <v>30</v>
      </c>
      <c r="E424" s="28" t="s">
        <v>247</v>
      </c>
      <c r="F424" s="28" t="s">
        <v>144</v>
      </c>
      <c r="G424" s="31"/>
      <c r="H424" s="43"/>
      <c r="I424" s="31"/>
    </row>
    <row r="425" spans="1:9" s="32" customFormat="1" ht="63.75" hidden="1">
      <c r="A425" s="12" t="s">
        <v>251</v>
      </c>
      <c r="B425" s="28" t="s">
        <v>96</v>
      </c>
      <c r="C425" s="50">
        <v>5</v>
      </c>
      <c r="D425" s="50">
        <v>1</v>
      </c>
      <c r="E425" s="51">
        <v>980102</v>
      </c>
      <c r="F425" s="52" t="s">
        <v>168</v>
      </c>
      <c r="G425" s="56">
        <f>G426</f>
        <v>0</v>
      </c>
      <c r="H425" s="54"/>
      <c r="I425" s="55" t="s">
        <v>168</v>
      </c>
    </row>
    <row r="426" spans="1:9" s="32" customFormat="1" ht="12.75" hidden="1">
      <c r="A426" s="12" t="s">
        <v>180</v>
      </c>
      <c r="B426" s="28" t="s">
        <v>96</v>
      </c>
      <c r="C426" s="50">
        <v>5</v>
      </c>
      <c r="D426" s="50">
        <v>1</v>
      </c>
      <c r="E426" s="51">
        <v>980102</v>
      </c>
      <c r="F426" s="52">
        <v>400</v>
      </c>
      <c r="G426" s="56">
        <f>G427</f>
        <v>0</v>
      </c>
      <c r="H426" s="54"/>
      <c r="I426" s="55" t="s">
        <v>168</v>
      </c>
    </row>
    <row r="427" spans="1:9" s="32" customFormat="1" ht="38.25" hidden="1">
      <c r="A427" s="12" t="s">
        <v>252</v>
      </c>
      <c r="B427" s="28" t="s">
        <v>96</v>
      </c>
      <c r="C427" s="50">
        <v>5</v>
      </c>
      <c r="D427" s="50">
        <v>1</v>
      </c>
      <c r="E427" s="51">
        <v>980102</v>
      </c>
      <c r="F427" s="52">
        <v>440</v>
      </c>
      <c r="G427" s="56">
        <f>G428</f>
        <v>0</v>
      </c>
      <c r="H427" s="54"/>
      <c r="I427" s="55" t="s">
        <v>168</v>
      </c>
    </row>
    <row r="428" spans="1:9" s="32" customFormat="1" ht="51" hidden="1">
      <c r="A428" s="27" t="s">
        <v>253</v>
      </c>
      <c r="B428" s="28" t="s">
        <v>96</v>
      </c>
      <c r="C428" s="50">
        <v>5</v>
      </c>
      <c r="D428" s="50">
        <v>1</v>
      </c>
      <c r="E428" s="51">
        <v>980102</v>
      </c>
      <c r="F428" s="28" t="s">
        <v>149</v>
      </c>
      <c r="G428" s="31"/>
      <c r="H428" s="43"/>
      <c r="I428" s="31"/>
    </row>
    <row r="429" spans="1:9" s="32" customFormat="1" ht="63.75" hidden="1">
      <c r="A429" s="12" t="s">
        <v>298</v>
      </c>
      <c r="B429" s="28" t="s">
        <v>96</v>
      </c>
      <c r="C429" s="50">
        <v>5</v>
      </c>
      <c r="D429" s="50">
        <v>1</v>
      </c>
      <c r="E429" s="51">
        <v>980200</v>
      </c>
      <c r="F429" s="52" t="s">
        <v>168</v>
      </c>
      <c r="G429" s="56">
        <f>G430+G433+G437</f>
        <v>0</v>
      </c>
      <c r="H429" s="54"/>
      <c r="I429" s="55" t="s">
        <v>168</v>
      </c>
    </row>
    <row r="430" spans="1:9" s="32" customFormat="1" ht="38.25" hidden="1">
      <c r="A430" s="12" t="s">
        <v>254</v>
      </c>
      <c r="B430" s="28" t="s">
        <v>96</v>
      </c>
      <c r="C430" s="28" t="s">
        <v>40</v>
      </c>
      <c r="D430" s="28" t="s">
        <v>30</v>
      </c>
      <c r="E430" s="28" t="s">
        <v>246</v>
      </c>
      <c r="F430" s="52"/>
      <c r="G430" s="56">
        <f>G431</f>
        <v>0</v>
      </c>
      <c r="H430" s="54"/>
      <c r="I430" s="55" t="s">
        <v>168</v>
      </c>
    </row>
    <row r="431" spans="1:9" s="32" customFormat="1" ht="12.75" hidden="1">
      <c r="A431" s="12" t="s">
        <v>171</v>
      </c>
      <c r="B431" s="28" t="s">
        <v>96</v>
      </c>
      <c r="C431" s="28" t="s">
        <v>40</v>
      </c>
      <c r="D431" s="28" t="s">
        <v>30</v>
      </c>
      <c r="E431" s="28" t="s">
        <v>246</v>
      </c>
      <c r="F431" s="52">
        <v>800</v>
      </c>
      <c r="G431" s="56">
        <f>G432</f>
        <v>0</v>
      </c>
      <c r="H431" s="54"/>
      <c r="I431" s="55" t="s">
        <v>168</v>
      </c>
    </row>
    <row r="432" spans="1:9" s="32" customFormat="1" ht="51" hidden="1">
      <c r="A432" s="27" t="s">
        <v>250</v>
      </c>
      <c r="B432" s="28" t="s">
        <v>96</v>
      </c>
      <c r="C432" s="28" t="s">
        <v>40</v>
      </c>
      <c r="D432" s="28" t="s">
        <v>30</v>
      </c>
      <c r="E432" s="28" t="s">
        <v>246</v>
      </c>
      <c r="F432" s="28" t="s">
        <v>144</v>
      </c>
      <c r="G432" s="31"/>
      <c r="H432" s="43"/>
      <c r="I432" s="31"/>
    </row>
    <row r="433" spans="1:9" s="32" customFormat="1" ht="38.25" hidden="1">
      <c r="A433" s="12" t="s">
        <v>181</v>
      </c>
      <c r="B433" s="28" t="s">
        <v>96</v>
      </c>
      <c r="C433" s="28" t="s">
        <v>40</v>
      </c>
      <c r="D433" s="28" t="s">
        <v>30</v>
      </c>
      <c r="E433" s="28" t="s">
        <v>147</v>
      </c>
      <c r="F433" s="52"/>
      <c r="G433" s="56">
        <f>G434</f>
        <v>0</v>
      </c>
      <c r="H433" s="54"/>
      <c r="I433" s="55" t="s">
        <v>168</v>
      </c>
    </row>
    <row r="434" spans="1:9" s="32" customFormat="1" ht="12.75" hidden="1">
      <c r="A434" s="12" t="s">
        <v>180</v>
      </c>
      <c r="B434" s="28" t="s">
        <v>96</v>
      </c>
      <c r="C434" s="28" t="s">
        <v>40</v>
      </c>
      <c r="D434" s="28" t="s">
        <v>30</v>
      </c>
      <c r="E434" s="28" t="s">
        <v>147</v>
      </c>
      <c r="F434" s="52">
        <v>400</v>
      </c>
      <c r="G434" s="56">
        <f>G435</f>
        <v>0</v>
      </c>
      <c r="H434" s="54"/>
      <c r="I434" s="55" t="s">
        <v>168</v>
      </c>
    </row>
    <row r="435" spans="1:9" s="32" customFormat="1" ht="38.25" hidden="1">
      <c r="A435" s="12" t="s">
        <v>252</v>
      </c>
      <c r="B435" s="28" t="s">
        <v>96</v>
      </c>
      <c r="C435" s="28" t="s">
        <v>40</v>
      </c>
      <c r="D435" s="28" t="s">
        <v>30</v>
      </c>
      <c r="E435" s="28" t="s">
        <v>147</v>
      </c>
      <c r="F435" s="52">
        <v>440</v>
      </c>
      <c r="G435" s="56">
        <f>G436</f>
        <v>0</v>
      </c>
      <c r="H435" s="54"/>
      <c r="I435" s="55" t="s">
        <v>168</v>
      </c>
    </row>
    <row r="436" spans="1:9" s="32" customFormat="1" ht="51" hidden="1">
      <c r="A436" s="27" t="s">
        <v>253</v>
      </c>
      <c r="B436" s="28" t="s">
        <v>96</v>
      </c>
      <c r="C436" s="28" t="s">
        <v>40</v>
      </c>
      <c r="D436" s="28" t="s">
        <v>30</v>
      </c>
      <c r="E436" s="28" t="s">
        <v>147</v>
      </c>
      <c r="F436" s="28" t="s">
        <v>149</v>
      </c>
      <c r="G436" s="31"/>
      <c r="H436" s="43"/>
      <c r="I436" s="31"/>
    </row>
    <row r="437" spans="1:9" s="32" customFormat="1" ht="38.25" hidden="1">
      <c r="A437" s="12" t="s">
        <v>255</v>
      </c>
      <c r="B437" s="28" t="s">
        <v>96</v>
      </c>
      <c r="C437" s="28" t="s">
        <v>40</v>
      </c>
      <c r="D437" s="28" t="s">
        <v>30</v>
      </c>
      <c r="E437" s="28" t="s">
        <v>148</v>
      </c>
      <c r="F437" s="52"/>
      <c r="G437" s="56">
        <f>G438</f>
        <v>0</v>
      </c>
      <c r="H437" s="54"/>
      <c r="I437" s="55" t="s">
        <v>168</v>
      </c>
    </row>
    <row r="438" spans="1:9" s="32" customFormat="1" ht="12.75" hidden="1">
      <c r="A438" s="12" t="s">
        <v>180</v>
      </c>
      <c r="B438" s="28" t="s">
        <v>96</v>
      </c>
      <c r="C438" s="28" t="s">
        <v>40</v>
      </c>
      <c r="D438" s="28" t="s">
        <v>30</v>
      </c>
      <c r="E438" s="28" t="s">
        <v>148</v>
      </c>
      <c r="F438" s="52">
        <v>400</v>
      </c>
      <c r="G438" s="56">
        <f>G439</f>
        <v>0</v>
      </c>
      <c r="H438" s="54"/>
      <c r="I438" s="55" t="s">
        <v>168</v>
      </c>
    </row>
    <row r="439" spans="1:9" s="32" customFormat="1" ht="38.25" hidden="1">
      <c r="A439" s="12" t="s">
        <v>252</v>
      </c>
      <c r="B439" s="28" t="s">
        <v>96</v>
      </c>
      <c r="C439" s="28" t="s">
        <v>40</v>
      </c>
      <c r="D439" s="28" t="s">
        <v>30</v>
      </c>
      <c r="E439" s="28" t="s">
        <v>148</v>
      </c>
      <c r="F439" s="52">
        <v>440</v>
      </c>
      <c r="G439" s="56">
        <f>G440</f>
        <v>0</v>
      </c>
      <c r="H439" s="54"/>
      <c r="I439" s="55" t="s">
        <v>168</v>
      </c>
    </row>
    <row r="440" spans="1:9" s="32" customFormat="1" ht="51" hidden="1">
      <c r="A440" s="27" t="s">
        <v>253</v>
      </c>
      <c r="B440" s="28" t="s">
        <v>96</v>
      </c>
      <c r="C440" s="28" t="s">
        <v>40</v>
      </c>
      <c r="D440" s="28" t="s">
        <v>30</v>
      </c>
      <c r="E440" s="28" t="s">
        <v>148</v>
      </c>
      <c r="F440" s="28" t="s">
        <v>149</v>
      </c>
      <c r="G440" s="31"/>
      <c r="H440" s="43"/>
      <c r="I440" s="31"/>
    </row>
    <row r="441" spans="1:9" s="32" customFormat="1" ht="38.25">
      <c r="A441" s="33" t="s">
        <v>468</v>
      </c>
      <c r="B441" s="28" t="s">
        <v>96</v>
      </c>
      <c r="C441" s="28" t="s">
        <v>40</v>
      </c>
      <c r="D441" s="28" t="s">
        <v>30</v>
      </c>
      <c r="E441" s="28" t="s">
        <v>339</v>
      </c>
      <c r="F441" s="28"/>
      <c r="G441" s="31">
        <f>G443+G450</f>
        <v>218862.43000000002</v>
      </c>
      <c r="H441" s="43"/>
      <c r="I441" s="31"/>
    </row>
    <row r="442" spans="1:9" s="32" customFormat="1" ht="25.5">
      <c r="A442" s="27" t="s">
        <v>376</v>
      </c>
      <c r="B442" s="28" t="s">
        <v>96</v>
      </c>
      <c r="C442" s="28" t="s">
        <v>40</v>
      </c>
      <c r="D442" s="28" t="s">
        <v>30</v>
      </c>
      <c r="E442" s="28" t="s">
        <v>340</v>
      </c>
      <c r="F442" s="28"/>
      <c r="G442" s="31">
        <f>G443</f>
        <v>218862.43000000002</v>
      </c>
      <c r="H442" s="43"/>
      <c r="I442" s="31"/>
    </row>
    <row r="443" spans="1:9" s="32" customFormat="1" ht="12.75">
      <c r="A443" s="27" t="s">
        <v>436</v>
      </c>
      <c r="B443" s="28" t="s">
        <v>96</v>
      </c>
      <c r="C443" s="28" t="s">
        <v>40</v>
      </c>
      <c r="D443" s="28" t="s">
        <v>30</v>
      </c>
      <c r="E443" s="28" t="s">
        <v>341</v>
      </c>
      <c r="F443" s="28"/>
      <c r="G443" s="31">
        <f>G444+G447</f>
        <v>218862.43000000002</v>
      </c>
      <c r="H443" s="43"/>
      <c r="I443" s="31"/>
    </row>
    <row r="444" spans="1:9" s="32" customFormat="1" ht="25.5">
      <c r="A444" s="27" t="s">
        <v>167</v>
      </c>
      <c r="B444" s="28" t="s">
        <v>96</v>
      </c>
      <c r="C444" s="28" t="s">
        <v>40</v>
      </c>
      <c r="D444" s="28" t="s">
        <v>30</v>
      </c>
      <c r="E444" s="28" t="s">
        <v>341</v>
      </c>
      <c r="F444" s="28" t="s">
        <v>170</v>
      </c>
      <c r="G444" s="31">
        <f>G445</f>
        <v>218862.43000000002</v>
      </c>
      <c r="H444" s="31"/>
      <c r="I444" s="31"/>
    </row>
    <row r="445" spans="1:9" s="32" customFormat="1" ht="25.5">
      <c r="A445" s="12" t="s">
        <v>169</v>
      </c>
      <c r="B445" s="49">
        <v>650</v>
      </c>
      <c r="C445" s="28" t="s">
        <v>40</v>
      </c>
      <c r="D445" s="28" t="s">
        <v>30</v>
      </c>
      <c r="E445" s="28" t="s">
        <v>341</v>
      </c>
      <c r="F445" s="52">
        <v>240</v>
      </c>
      <c r="G445" s="56">
        <f>216132.64+2729.79</f>
        <v>218862.43000000002</v>
      </c>
      <c r="H445" s="53"/>
      <c r="I445" s="53"/>
    </row>
    <row r="446" spans="1:9" s="32" customFormat="1" ht="25.5" hidden="1">
      <c r="A446" s="33" t="s">
        <v>195</v>
      </c>
      <c r="B446" s="28" t="s">
        <v>96</v>
      </c>
      <c r="C446" s="28" t="s">
        <v>40</v>
      </c>
      <c r="D446" s="28" t="s">
        <v>30</v>
      </c>
      <c r="E446" s="28" t="s">
        <v>341</v>
      </c>
      <c r="F446" s="28" t="s">
        <v>122</v>
      </c>
      <c r="G446" s="31">
        <v>100000</v>
      </c>
      <c r="H446" s="43"/>
      <c r="I446" s="31"/>
    </row>
    <row r="447" spans="1:9" s="32" customFormat="1" ht="12.75" hidden="1">
      <c r="A447" s="12" t="s">
        <v>171</v>
      </c>
      <c r="B447" s="49">
        <v>650</v>
      </c>
      <c r="C447" s="28" t="s">
        <v>40</v>
      </c>
      <c r="D447" s="28" t="s">
        <v>30</v>
      </c>
      <c r="E447" s="28" t="s">
        <v>341</v>
      </c>
      <c r="F447" s="28" t="s">
        <v>281</v>
      </c>
      <c r="G447" s="31">
        <f>G448</f>
        <v>0</v>
      </c>
      <c r="H447" s="31"/>
      <c r="I447" s="31"/>
    </row>
    <row r="448" spans="1:9" s="32" customFormat="1" ht="51" hidden="1">
      <c r="A448" s="27" t="s">
        <v>516</v>
      </c>
      <c r="B448" s="28" t="s">
        <v>96</v>
      </c>
      <c r="C448" s="28" t="s">
        <v>40</v>
      </c>
      <c r="D448" s="28" t="s">
        <v>30</v>
      </c>
      <c r="E448" s="28" t="s">
        <v>341</v>
      </c>
      <c r="F448" s="28" t="s">
        <v>144</v>
      </c>
      <c r="G448" s="31"/>
      <c r="H448" s="31"/>
      <c r="I448" s="31"/>
    </row>
    <row r="449" spans="1:9" s="32" customFormat="1" ht="51" hidden="1">
      <c r="A449" s="27" t="s">
        <v>299</v>
      </c>
      <c r="B449" s="28" t="s">
        <v>96</v>
      </c>
      <c r="C449" s="28" t="s">
        <v>40</v>
      </c>
      <c r="D449" s="28" t="s">
        <v>30</v>
      </c>
      <c r="E449" s="28" t="s">
        <v>290</v>
      </c>
      <c r="F449" s="28"/>
      <c r="G449" s="31">
        <f>G450</f>
        <v>0</v>
      </c>
      <c r="H449" s="43"/>
      <c r="I449" s="31"/>
    </row>
    <row r="450" spans="1:9" s="32" customFormat="1" ht="12.75" hidden="1">
      <c r="A450" s="27" t="s">
        <v>152</v>
      </c>
      <c r="B450" s="28" t="s">
        <v>96</v>
      </c>
      <c r="C450" s="28" t="s">
        <v>40</v>
      </c>
      <c r="D450" s="28" t="s">
        <v>30</v>
      </c>
      <c r="E450" s="28" t="s">
        <v>290</v>
      </c>
      <c r="F450" s="28" t="s">
        <v>281</v>
      </c>
      <c r="G450" s="31">
        <f>G451</f>
        <v>0</v>
      </c>
      <c r="H450" s="31"/>
      <c r="I450" s="31"/>
    </row>
    <row r="451" spans="1:9" s="32" customFormat="1" ht="38.25" hidden="1">
      <c r="A451" s="12" t="s">
        <v>276</v>
      </c>
      <c r="B451" s="49">
        <v>650</v>
      </c>
      <c r="C451" s="28" t="s">
        <v>40</v>
      </c>
      <c r="D451" s="28" t="s">
        <v>30</v>
      </c>
      <c r="E451" s="28" t="s">
        <v>290</v>
      </c>
      <c r="F451" s="52">
        <v>810</v>
      </c>
      <c r="G451" s="56"/>
      <c r="H451" s="53"/>
      <c r="I451" s="53"/>
    </row>
    <row r="452" spans="1:9" s="32" customFormat="1" ht="38.25" hidden="1">
      <c r="A452" s="33" t="s">
        <v>485</v>
      </c>
      <c r="B452" s="29" t="s">
        <v>96</v>
      </c>
      <c r="C452" s="28" t="s">
        <v>40</v>
      </c>
      <c r="D452" s="28" t="s">
        <v>30</v>
      </c>
      <c r="E452" s="28" t="s">
        <v>367</v>
      </c>
      <c r="F452" s="28"/>
      <c r="G452" s="31">
        <f>G454</f>
        <v>0</v>
      </c>
      <c r="H452" s="31"/>
      <c r="I452" s="31"/>
    </row>
    <row r="453" spans="1:9" s="32" customFormat="1" ht="25.5" hidden="1">
      <c r="A453" s="27" t="s">
        <v>420</v>
      </c>
      <c r="B453" s="28" t="s">
        <v>96</v>
      </c>
      <c r="C453" s="28" t="s">
        <v>40</v>
      </c>
      <c r="D453" s="28" t="s">
        <v>30</v>
      </c>
      <c r="E453" s="28" t="s">
        <v>365</v>
      </c>
      <c r="F453" s="28"/>
      <c r="G453" s="31">
        <f>G454</f>
        <v>0</v>
      </c>
      <c r="H453" s="31"/>
      <c r="I453" s="31"/>
    </row>
    <row r="454" spans="1:9" s="32" customFormat="1" ht="12.75" hidden="1">
      <c r="A454" s="27" t="s">
        <v>436</v>
      </c>
      <c r="B454" s="28" t="s">
        <v>96</v>
      </c>
      <c r="C454" s="28" t="s">
        <v>40</v>
      </c>
      <c r="D454" s="28" t="s">
        <v>30</v>
      </c>
      <c r="E454" s="28" t="s">
        <v>368</v>
      </c>
      <c r="F454" s="28"/>
      <c r="G454" s="31">
        <f>G455+G476</f>
        <v>0</v>
      </c>
      <c r="H454" s="31"/>
      <c r="I454" s="31"/>
    </row>
    <row r="455" spans="1:9" s="32" customFormat="1" ht="25.5" hidden="1">
      <c r="A455" s="27" t="s">
        <v>167</v>
      </c>
      <c r="B455" s="28" t="s">
        <v>96</v>
      </c>
      <c r="C455" s="28" t="s">
        <v>40</v>
      </c>
      <c r="D455" s="28" t="s">
        <v>30</v>
      </c>
      <c r="E455" s="28" t="s">
        <v>368</v>
      </c>
      <c r="F455" s="28" t="s">
        <v>170</v>
      </c>
      <c r="G455" s="31">
        <f>G456</f>
        <v>0</v>
      </c>
      <c r="H455" s="31"/>
      <c r="I455" s="31"/>
    </row>
    <row r="456" spans="1:9" s="32" customFormat="1" ht="25.5" hidden="1">
      <c r="A456" s="12" t="s">
        <v>169</v>
      </c>
      <c r="B456" s="49">
        <v>650</v>
      </c>
      <c r="C456" s="28" t="s">
        <v>40</v>
      </c>
      <c r="D456" s="28" t="s">
        <v>30</v>
      </c>
      <c r="E456" s="28" t="s">
        <v>368</v>
      </c>
      <c r="F456" s="52">
        <v>240</v>
      </c>
      <c r="G456" s="56"/>
      <c r="H456" s="53"/>
      <c r="I456" s="53"/>
    </row>
    <row r="457" spans="1:9" s="32" customFormat="1" ht="25.5" hidden="1">
      <c r="A457" s="33" t="s">
        <v>195</v>
      </c>
      <c r="B457" s="28" t="s">
        <v>96</v>
      </c>
      <c r="C457" s="28" t="s">
        <v>40</v>
      </c>
      <c r="D457" s="28" t="s">
        <v>30</v>
      </c>
      <c r="E457" s="28" t="s">
        <v>348</v>
      </c>
      <c r="F457" s="28" t="s">
        <v>122</v>
      </c>
      <c r="G457" s="31">
        <v>350000</v>
      </c>
      <c r="H457" s="43"/>
      <c r="I457" s="31"/>
    </row>
    <row r="458" spans="1:9" s="32" customFormat="1" ht="51" hidden="1">
      <c r="A458" s="12" t="s">
        <v>372</v>
      </c>
      <c r="B458" s="28" t="s">
        <v>96</v>
      </c>
      <c r="C458" s="28" t="s">
        <v>40</v>
      </c>
      <c r="D458" s="28" t="s">
        <v>30</v>
      </c>
      <c r="E458" s="28" t="s">
        <v>369</v>
      </c>
      <c r="F458" s="52"/>
      <c r="G458" s="56">
        <f>G459</f>
        <v>0</v>
      </c>
      <c r="H458" s="54"/>
      <c r="I458" s="55" t="s">
        <v>168</v>
      </c>
    </row>
    <row r="459" spans="1:9" s="32" customFormat="1" ht="25.5" hidden="1">
      <c r="A459" s="12" t="s">
        <v>381</v>
      </c>
      <c r="B459" s="28" t="s">
        <v>96</v>
      </c>
      <c r="C459" s="28" t="s">
        <v>40</v>
      </c>
      <c r="D459" s="28" t="s">
        <v>30</v>
      </c>
      <c r="E459" s="28" t="s">
        <v>370</v>
      </c>
      <c r="F459" s="52"/>
      <c r="G459" s="56">
        <f>G460+G464+G468+G471</f>
        <v>0</v>
      </c>
      <c r="H459" s="54"/>
      <c r="I459" s="55" t="s">
        <v>168</v>
      </c>
    </row>
    <row r="460" spans="1:9" s="32" customFormat="1" ht="76.5" hidden="1">
      <c r="A460" s="12" t="s">
        <v>300</v>
      </c>
      <c r="B460" s="28" t="s">
        <v>96</v>
      </c>
      <c r="C460" s="28" t="s">
        <v>40</v>
      </c>
      <c r="D460" s="28" t="s">
        <v>30</v>
      </c>
      <c r="E460" s="28" t="s">
        <v>389</v>
      </c>
      <c r="F460" s="52"/>
      <c r="G460" s="56">
        <f>G461</f>
        <v>0</v>
      </c>
      <c r="H460" s="54"/>
      <c r="I460" s="55" t="s">
        <v>168</v>
      </c>
    </row>
    <row r="461" spans="1:9" s="32" customFormat="1" ht="38.25" hidden="1">
      <c r="A461" s="12" t="s">
        <v>275</v>
      </c>
      <c r="B461" s="28" t="s">
        <v>96</v>
      </c>
      <c r="C461" s="28" t="s">
        <v>40</v>
      </c>
      <c r="D461" s="28" t="s">
        <v>30</v>
      </c>
      <c r="E461" s="28" t="s">
        <v>389</v>
      </c>
      <c r="F461" s="52">
        <v>400</v>
      </c>
      <c r="G461" s="56">
        <f>G462</f>
        <v>0</v>
      </c>
      <c r="H461" s="54"/>
      <c r="I461" s="55" t="s">
        <v>168</v>
      </c>
    </row>
    <row r="462" spans="1:9" s="32" customFormat="1" ht="12.75" hidden="1">
      <c r="A462" s="12" t="s">
        <v>180</v>
      </c>
      <c r="B462" s="28" t="s">
        <v>96</v>
      </c>
      <c r="C462" s="28" t="s">
        <v>40</v>
      </c>
      <c r="D462" s="28" t="s">
        <v>30</v>
      </c>
      <c r="E462" s="28" t="s">
        <v>389</v>
      </c>
      <c r="F462" s="52">
        <v>410</v>
      </c>
      <c r="G462" s="56">
        <f>G463</f>
        <v>0</v>
      </c>
      <c r="H462" s="54"/>
      <c r="I462" s="55" t="s">
        <v>168</v>
      </c>
    </row>
    <row r="463" spans="1:9" s="32" customFormat="1" ht="51" hidden="1">
      <c r="A463" s="27" t="s">
        <v>288</v>
      </c>
      <c r="B463" s="28" t="s">
        <v>96</v>
      </c>
      <c r="C463" s="28" t="s">
        <v>40</v>
      </c>
      <c r="D463" s="28" t="s">
        <v>30</v>
      </c>
      <c r="E463" s="28" t="s">
        <v>389</v>
      </c>
      <c r="F463" s="28" t="s">
        <v>287</v>
      </c>
      <c r="G463" s="31"/>
      <c r="H463" s="43"/>
      <c r="I463" s="31"/>
    </row>
    <row r="464" spans="1:9" s="32" customFormat="1" ht="38.25" hidden="1">
      <c r="A464" s="12" t="s">
        <v>395</v>
      </c>
      <c r="B464" s="28" t="s">
        <v>96</v>
      </c>
      <c r="C464" s="28" t="s">
        <v>40</v>
      </c>
      <c r="D464" s="28" t="s">
        <v>30</v>
      </c>
      <c r="E464" s="28" t="s">
        <v>393</v>
      </c>
      <c r="F464" s="52"/>
      <c r="G464" s="56">
        <f>G465</f>
        <v>0</v>
      </c>
      <c r="H464" s="54"/>
      <c r="I464" s="55" t="s">
        <v>168</v>
      </c>
    </row>
    <row r="465" spans="1:9" s="32" customFormat="1" ht="38.25" hidden="1">
      <c r="A465" s="12" t="s">
        <v>275</v>
      </c>
      <c r="B465" s="28" t="s">
        <v>96</v>
      </c>
      <c r="C465" s="28" t="s">
        <v>40</v>
      </c>
      <c r="D465" s="28" t="s">
        <v>30</v>
      </c>
      <c r="E465" s="28" t="s">
        <v>393</v>
      </c>
      <c r="F465" s="52">
        <v>400</v>
      </c>
      <c r="G465" s="56">
        <f>G466</f>
        <v>0</v>
      </c>
      <c r="H465" s="54"/>
      <c r="I465" s="55" t="s">
        <v>168</v>
      </c>
    </row>
    <row r="466" spans="1:9" s="32" customFormat="1" ht="12.75" hidden="1">
      <c r="A466" s="12" t="s">
        <v>180</v>
      </c>
      <c r="B466" s="28" t="s">
        <v>96</v>
      </c>
      <c r="C466" s="28" t="s">
        <v>40</v>
      </c>
      <c r="D466" s="28" t="s">
        <v>30</v>
      </c>
      <c r="E466" s="28" t="s">
        <v>393</v>
      </c>
      <c r="F466" s="52">
        <v>410</v>
      </c>
      <c r="G466" s="56">
        <f>G467</f>
        <v>0</v>
      </c>
      <c r="H466" s="54"/>
      <c r="I466" s="55" t="s">
        <v>168</v>
      </c>
    </row>
    <row r="467" spans="1:9" s="32" customFormat="1" ht="51" hidden="1">
      <c r="A467" s="27" t="s">
        <v>288</v>
      </c>
      <c r="B467" s="28" t="s">
        <v>96</v>
      </c>
      <c r="C467" s="28" t="s">
        <v>40</v>
      </c>
      <c r="D467" s="28" t="s">
        <v>30</v>
      </c>
      <c r="E467" s="28" t="s">
        <v>393</v>
      </c>
      <c r="F467" s="28" t="s">
        <v>287</v>
      </c>
      <c r="G467" s="31"/>
      <c r="H467" s="43"/>
      <c r="I467" s="31"/>
    </row>
    <row r="468" spans="1:9" s="32" customFormat="1" ht="114.75" hidden="1">
      <c r="A468" s="12" t="s">
        <v>371</v>
      </c>
      <c r="B468" s="28" t="s">
        <v>96</v>
      </c>
      <c r="C468" s="28" t="s">
        <v>40</v>
      </c>
      <c r="D468" s="28" t="s">
        <v>30</v>
      </c>
      <c r="E468" s="28" t="s">
        <v>391</v>
      </c>
      <c r="F468" s="52"/>
      <c r="G468" s="56">
        <f>G469</f>
        <v>0</v>
      </c>
      <c r="H468" s="54"/>
      <c r="I468" s="55" t="s">
        <v>168</v>
      </c>
    </row>
    <row r="469" spans="1:9" s="32" customFormat="1" ht="25.5" hidden="1">
      <c r="A469" s="27" t="s">
        <v>167</v>
      </c>
      <c r="B469" s="28" t="s">
        <v>96</v>
      </c>
      <c r="C469" s="28" t="s">
        <v>40</v>
      </c>
      <c r="D469" s="28" t="s">
        <v>30</v>
      </c>
      <c r="E469" s="28" t="s">
        <v>391</v>
      </c>
      <c r="F469" s="52">
        <v>200</v>
      </c>
      <c r="G469" s="56">
        <f>G470</f>
        <v>0</v>
      </c>
      <c r="H469" s="54"/>
      <c r="I469" s="55" t="s">
        <v>168</v>
      </c>
    </row>
    <row r="470" spans="1:9" s="32" customFormat="1" ht="25.5" hidden="1">
      <c r="A470" s="12" t="s">
        <v>169</v>
      </c>
      <c r="B470" s="28" t="s">
        <v>96</v>
      </c>
      <c r="C470" s="28" t="s">
        <v>40</v>
      </c>
      <c r="D470" s="28" t="s">
        <v>30</v>
      </c>
      <c r="E470" s="28" t="s">
        <v>391</v>
      </c>
      <c r="F470" s="52">
        <v>240</v>
      </c>
      <c r="G470" s="56"/>
      <c r="H470" s="54"/>
      <c r="I470" s="55" t="s">
        <v>168</v>
      </c>
    </row>
    <row r="471" spans="1:9" s="32" customFormat="1" ht="114.75" hidden="1">
      <c r="A471" s="12" t="s">
        <v>371</v>
      </c>
      <c r="B471" s="28" t="s">
        <v>96</v>
      </c>
      <c r="C471" s="28" t="s">
        <v>40</v>
      </c>
      <c r="D471" s="28" t="s">
        <v>30</v>
      </c>
      <c r="E471" s="28" t="s">
        <v>373</v>
      </c>
      <c r="F471" s="52"/>
      <c r="G471" s="56">
        <f>G472</f>
        <v>0</v>
      </c>
      <c r="H471" s="54"/>
      <c r="I471" s="55" t="s">
        <v>168</v>
      </c>
    </row>
    <row r="472" spans="1:9" s="32" customFormat="1" ht="38.25" hidden="1">
      <c r="A472" s="12" t="s">
        <v>275</v>
      </c>
      <c r="B472" s="28" t="s">
        <v>96</v>
      </c>
      <c r="C472" s="28" t="s">
        <v>40</v>
      </c>
      <c r="D472" s="28" t="s">
        <v>30</v>
      </c>
      <c r="E472" s="28" t="s">
        <v>373</v>
      </c>
      <c r="F472" s="52">
        <v>400</v>
      </c>
      <c r="G472" s="56">
        <f>G473</f>
        <v>0</v>
      </c>
      <c r="H472" s="54"/>
      <c r="I472" s="55" t="s">
        <v>168</v>
      </c>
    </row>
    <row r="473" spans="1:9" s="32" customFormat="1" ht="12.75" hidden="1">
      <c r="A473" s="12" t="s">
        <v>180</v>
      </c>
      <c r="B473" s="28" t="s">
        <v>96</v>
      </c>
      <c r="C473" s="28" t="s">
        <v>40</v>
      </c>
      <c r="D473" s="28" t="s">
        <v>30</v>
      </c>
      <c r="E473" s="28" t="s">
        <v>373</v>
      </c>
      <c r="F473" s="52">
        <v>410</v>
      </c>
      <c r="G473" s="56">
        <f>G474</f>
        <v>0</v>
      </c>
      <c r="H473" s="54"/>
      <c r="I473" s="55" t="s">
        <v>168</v>
      </c>
    </row>
    <row r="474" spans="1:9" s="32" customFormat="1" ht="51" hidden="1">
      <c r="A474" s="27" t="s">
        <v>288</v>
      </c>
      <c r="B474" s="28" t="s">
        <v>96</v>
      </c>
      <c r="C474" s="28" t="s">
        <v>40</v>
      </c>
      <c r="D474" s="28" t="s">
        <v>30</v>
      </c>
      <c r="E474" s="28" t="s">
        <v>373</v>
      </c>
      <c r="F474" s="28" t="s">
        <v>287</v>
      </c>
      <c r="G474" s="31"/>
      <c r="H474" s="43"/>
      <c r="I474" s="31"/>
    </row>
    <row r="475" spans="1:9" s="32" customFormat="1" ht="12.75" hidden="1">
      <c r="A475" s="27"/>
      <c r="B475" s="28"/>
      <c r="C475" s="28"/>
      <c r="D475" s="28"/>
      <c r="E475" s="28"/>
      <c r="F475" s="28"/>
      <c r="G475" s="31"/>
      <c r="H475" s="43"/>
      <c r="I475" s="31"/>
    </row>
    <row r="476" spans="1:9" s="32" customFormat="1" ht="51" hidden="1">
      <c r="A476" s="12" t="s">
        <v>177</v>
      </c>
      <c r="B476" s="28" t="s">
        <v>96</v>
      </c>
      <c r="C476" s="28" t="s">
        <v>40</v>
      </c>
      <c r="D476" s="28" t="s">
        <v>30</v>
      </c>
      <c r="E476" s="28" t="s">
        <v>348</v>
      </c>
      <c r="F476" s="28" t="s">
        <v>196</v>
      </c>
      <c r="G476" s="31">
        <f>G477</f>
        <v>0</v>
      </c>
      <c r="H476" s="31"/>
      <c r="I476" s="31"/>
    </row>
    <row r="477" spans="1:9" s="32" customFormat="1" ht="12.75" hidden="1">
      <c r="A477" s="12" t="s">
        <v>410</v>
      </c>
      <c r="B477" s="49">
        <v>650</v>
      </c>
      <c r="C477" s="28" t="s">
        <v>40</v>
      </c>
      <c r="D477" s="28" t="s">
        <v>30</v>
      </c>
      <c r="E477" s="28" t="s">
        <v>348</v>
      </c>
      <c r="F477" s="52">
        <v>630</v>
      </c>
      <c r="G477" s="56"/>
      <c r="H477" s="53"/>
      <c r="I477" s="53"/>
    </row>
    <row r="478" spans="1:9" s="32" customFormat="1" ht="12.75">
      <c r="A478" s="45" t="s">
        <v>199</v>
      </c>
      <c r="B478" s="48" t="s">
        <v>96</v>
      </c>
      <c r="C478" s="48" t="s">
        <v>40</v>
      </c>
      <c r="D478" s="48" t="s">
        <v>31</v>
      </c>
      <c r="E478" s="48"/>
      <c r="F478" s="48"/>
      <c r="G478" s="43">
        <f>G485+G479</f>
        <v>756.58</v>
      </c>
      <c r="H478" s="43"/>
      <c r="I478" s="43"/>
    </row>
    <row r="479" spans="1:9" s="32" customFormat="1" ht="38.25">
      <c r="A479" s="33" t="s">
        <v>468</v>
      </c>
      <c r="B479" s="28" t="s">
        <v>96</v>
      </c>
      <c r="C479" s="28" t="s">
        <v>40</v>
      </c>
      <c r="D479" s="28" t="s">
        <v>31</v>
      </c>
      <c r="E479" s="28" t="s">
        <v>339</v>
      </c>
      <c r="F479" s="28"/>
      <c r="G479" s="31">
        <f>G480</f>
        <v>756.58</v>
      </c>
      <c r="H479" s="43"/>
      <c r="I479" s="31"/>
    </row>
    <row r="480" spans="1:9" s="32" customFormat="1" ht="25.5">
      <c r="A480" s="27" t="s">
        <v>376</v>
      </c>
      <c r="B480" s="28" t="s">
        <v>96</v>
      </c>
      <c r="C480" s="28" t="s">
        <v>40</v>
      </c>
      <c r="D480" s="28" t="s">
        <v>31</v>
      </c>
      <c r="E480" s="28" t="s">
        <v>340</v>
      </c>
      <c r="F480" s="28"/>
      <c r="G480" s="31">
        <f>G482</f>
        <v>756.58</v>
      </c>
      <c r="H480" s="43"/>
      <c r="I480" s="31"/>
    </row>
    <row r="481" spans="1:9" s="32" customFormat="1" ht="12.75">
      <c r="A481" s="27" t="s">
        <v>445</v>
      </c>
      <c r="B481" s="28" t="s">
        <v>96</v>
      </c>
      <c r="C481" s="28" t="s">
        <v>40</v>
      </c>
      <c r="D481" s="28" t="s">
        <v>31</v>
      </c>
      <c r="E481" s="28" t="s">
        <v>341</v>
      </c>
      <c r="F481" s="28"/>
      <c r="G481" s="31">
        <f>G482</f>
        <v>756.58</v>
      </c>
      <c r="H481" s="31"/>
      <c r="I481" s="31"/>
    </row>
    <row r="482" spans="1:9" s="32" customFormat="1" ht="25.5">
      <c r="A482" s="27" t="s">
        <v>167</v>
      </c>
      <c r="B482" s="28" t="s">
        <v>96</v>
      </c>
      <c r="C482" s="28" t="s">
        <v>40</v>
      </c>
      <c r="D482" s="28" t="s">
        <v>31</v>
      </c>
      <c r="E482" s="28" t="s">
        <v>341</v>
      </c>
      <c r="F482" s="28" t="s">
        <v>170</v>
      </c>
      <c r="G482" s="31">
        <f>G483</f>
        <v>756.58</v>
      </c>
      <c r="H482" s="31"/>
      <c r="I482" s="31"/>
    </row>
    <row r="483" spans="1:9" s="32" customFormat="1" ht="25.5">
      <c r="A483" s="12" t="s">
        <v>169</v>
      </c>
      <c r="B483" s="49">
        <v>650</v>
      </c>
      <c r="C483" s="28" t="s">
        <v>40</v>
      </c>
      <c r="D483" s="28" t="s">
        <v>31</v>
      </c>
      <c r="E483" s="28" t="s">
        <v>341</v>
      </c>
      <c r="F483" s="52">
        <v>240</v>
      </c>
      <c r="G483" s="56">
        <v>756.58</v>
      </c>
      <c r="H483" s="53"/>
      <c r="I483" s="53"/>
    </row>
    <row r="484" spans="1:9" s="32" customFormat="1" ht="12.75" hidden="1">
      <c r="A484" s="33"/>
      <c r="B484" s="28"/>
      <c r="C484" s="28"/>
      <c r="D484" s="28"/>
      <c r="E484" s="28"/>
      <c r="F484" s="28"/>
      <c r="G484" s="31"/>
      <c r="H484" s="43"/>
      <c r="I484" s="31"/>
    </row>
    <row r="485" spans="1:9" s="32" customFormat="1" ht="38.25" hidden="1">
      <c r="A485" s="33" t="s">
        <v>485</v>
      </c>
      <c r="B485" s="28" t="s">
        <v>96</v>
      </c>
      <c r="C485" s="28" t="s">
        <v>40</v>
      </c>
      <c r="D485" s="28" t="s">
        <v>31</v>
      </c>
      <c r="E485" s="28" t="s">
        <v>367</v>
      </c>
      <c r="F485" s="28"/>
      <c r="G485" s="31">
        <f>G488+G491</f>
        <v>0</v>
      </c>
      <c r="H485" s="31"/>
      <c r="I485" s="31"/>
    </row>
    <row r="486" spans="1:9" s="32" customFormat="1" ht="25.5" hidden="1">
      <c r="A486" s="27" t="s">
        <v>420</v>
      </c>
      <c r="B486" s="28" t="s">
        <v>96</v>
      </c>
      <c r="C486" s="28" t="s">
        <v>40</v>
      </c>
      <c r="D486" s="28" t="s">
        <v>31</v>
      </c>
      <c r="E486" s="28" t="s">
        <v>365</v>
      </c>
      <c r="F486" s="28"/>
      <c r="G486" s="31">
        <f>G487</f>
        <v>0</v>
      </c>
      <c r="H486" s="31"/>
      <c r="I486" s="31"/>
    </row>
    <row r="487" spans="1:9" s="32" customFormat="1" ht="12.75" hidden="1">
      <c r="A487" s="27" t="s">
        <v>436</v>
      </c>
      <c r="B487" s="28" t="s">
        <v>96</v>
      </c>
      <c r="C487" s="28" t="s">
        <v>40</v>
      </c>
      <c r="D487" s="28" t="s">
        <v>31</v>
      </c>
      <c r="E487" s="28" t="s">
        <v>368</v>
      </c>
      <c r="F487" s="28"/>
      <c r="G487" s="31">
        <f>G488</f>
        <v>0</v>
      </c>
      <c r="H487" s="31"/>
      <c r="I487" s="31"/>
    </row>
    <row r="488" spans="1:9" s="32" customFormat="1" ht="25.5" hidden="1">
      <c r="A488" s="27" t="s">
        <v>167</v>
      </c>
      <c r="B488" s="28" t="s">
        <v>96</v>
      </c>
      <c r="C488" s="28" t="s">
        <v>40</v>
      </c>
      <c r="D488" s="28" t="s">
        <v>31</v>
      </c>
      <c r="E488" s="28" t="s">
        <v>368</v>
      </c>
      <c r="F488" s="28" t="s">
        <v>170</v>
      </c>
      <c r="G488" s="31">
        <f>G489</f>
        <v>0</v>
      </c>
      <c r="H488" s="31"/>
      <c r="I488" s="31"/>
    </row>
    <row r="489" spans="1:9" s="32" customFormat="1" ht="25.5" hidden="1">
      <c r="A489" s="12" t="s">
        <v>169</v>
      </c>
      <c r="B489" s="49">
        <v>650</v>
      </c>
      <c r="C489" s="28" t="s">
        <v>40</v>
      </c>
      <c r="D489" s="28" t="s">
        <v>31</v>
      </c>
      <c r="E489" s="28" t="s">
        <v>368</v>
      </c>
      <c r="F489" s="52">
        <v>240</v>
      </c>
      <c r="G489" s="56"/>
      <c r="H489" s="53"/>
      <c r="I489" s="53"/>
    </row>
    <row r="490" spans="1:9" s="32" customFormat="1" ht="25.5" hidden="1">
      <c r="A490" s="33" t="s">
        <v>195</v>
      </c>
      <c r="B490" s="28" t="s">
        <v>96</v>
      </c>
      <c r="C490" s="28" t="s">
        <v>40</v>
      </c>
      <c r="D490" s="28" t="s">
        <v>31</v>
      </c>
      <c r="E490" s="28" t="s">
        <v>348</v>
      </c>
      <c r="F490" s="28" t="s">
        <v>122</v>
      </c>
      <c r="G490" s="31">
        <v>50000</v>
      </c>
      <c r="H490" s="43"/>
      <c r="I490" s="31"/>
    </row>
    <row r="491" spans="1:9" s="32" customFormat="1" ht="140.25" hidden="1">
      <c r="A491" s="96" t="s">
        <v>321</v>
      </c>
      <c r="B491" s="28" t="s">
        <v>96</v>
      </c>
      <c r="C491" s="28" t="s">
        <v>40</v>
      </c>
      <c r="D491" s="28" t="s">
        <v>31</v>
      </c>
      <c r="E491" s="28" t="s">
        <v>293</v>
      </c>
      <c r="F491" s="28"/>
      <c r="G491" s="31">
        <f>G492</f>
        <v>0</v>
      </c>
      <c r="H491" s="31">
        <f>G491</f>
        <v>0</v>
      </c>
      <c r="I491" s="31"/>
    </row>
    <row r="492" spans="1:9" s="32" customFormat="1" ht="12.75" hidden="1">
      <c r="A492" s="27" t="s">
        <v>219</v>
      </c>
      <c r="B492" s="28" t="s">
        <v>96</v>
      </c>
      <c r="C492" s="28" t="s">
        <v>40</v>
      </c>
      <c r="D492" s="28" t="s">
        <v>31</v>
      </c>
      <c r="E492" s="28" t="s">
        <v>293</v>
      </c>
      <c r="F492" s="28" t="s">
        <v>218</v>
      </c>
      <c r="G492" s="31">
        <f>G493</f>
        <v>0</v>
      </c>
      <c r="H492" s="31">
        <f>G492</f>
        <v>0</v>
      </c>
      <c r="I492" s="31"/>
    </row>
    <row r="493" spans="1:9" s="32" customFormat="1" ht="12.75" hidden="1">
      <c r="A493" s="27" t="s">
        <v>152</v>
      </c>
      <c r="B493" s="49">
        <v>650</v>
      </c>
      <c r="C493" s="28" t="s">
        <v>40</v>
      </c>
      <c r="D493" s="28" t="s">
        <v>31</v>
      </c>
      <c r="E493" s="28" t="s">
        <v>293</v>
      </c>
      <c r="F493" s="28" t="s">
        <v>151</v>
      </c>
      <c r="G493" s="56"/>
      <c r="H493" s="53">
        <f>G493</f>
        <v>0</v>
      </c>
      <c r="I493" s="53"/>
    </row>
    <row r="494" spans="1:9" s="32" customFormat="1" ht="12.75">
      <c r="A494" s="47" t="s">
        <v>38</v>
      </c>
      <c r="B494" s="48" t="s">
        <v>96</v>
      </c>
      <c r="C494" s="48" t="s">
        <v>40</v>
      </c>
      <c r="D494" s="48" t="s">
        <v>39</v>
      </c>
      <c r="E494" s="48"/>
      <c r="F494" s="48"/>
      <c r="G494" s="43">
        <f>G495+G546+G568+G522+G505+G501+G511</f>
        <v>1261127.01</v>
      </c>
      <c r="H494" s="43"/>
      <c r="I494" s="43"/>
    </row>
    <row r="495" spans="1:9" s="32" customFormat="1" ht="12.75" hidden="1">
      <c r="A495" s="12" t="s">
        <v>174</v>
      </c>
      <c r="B495" s="29" t="s">
        <v>96</v>
      </c>
      <c r="C495" s="28" t="s">
        <v>40</v>
      </c>
      <c r="D495" s="28" t="s">
        <v>39</v>
      </c>
      <c r="E495" s="28" t="s">
        <v>107</v>
      </c>
      <c r="F495" s="52" t="s">
        <v>168</v>
      </c>
      <c r="G495" s="61"/>
      <c r="H495" s="62" t="s">
        <v>168</v>
      </c>
      <c r="I495" s="62" t="s">
        <v>168</v>
      </c>
    </row>
    <row r="496" spans="1:9" s="32" customFormat="1" ht="12.75" hidden="1">
      <c r="A496" s="12" t="s">
        <v>202</v>
      </c>
      <c r="B496" s="29" t="s">
        <v>96</v>
      </c>
      <c r="C496" s="28" t="s">
        <v>40</v>
      </c>
      <c r="D496" s="28" t="s">
        <v>39</v>
      </c>
      <c r="E496" s="28" t="s">
        <v>107</v>
      </c>
      <c r="F496" s="52" t="s">
        <v>168</v>
      </c>
      <c r="G496" s="61"/>
      <c r="H496" s="62" t="s">
        <v>168</v>
      </c>
      <c r="I496" s="62" t="s">
        <v>168</v>
      </c>
    </row>
    <row r="497" spans="1:9" s="32" customFormat="1" ht="25.5" hidden="1">
      <c r="A497" s="27" t="s">
        <v>167</v>
      </c>
      <c r="B497" s="28" t="s">
        <v>96</v>
      </c>
      <c r="C497" s="28" t="s">
        <v>40</v>
      </c>
      <c r="D497" s="28" t="s">
        <v>39</v>
      </c>
      <c r="E497" s="28" t="s">
        <v>107</v>
      </c>
      <c r="F497" s="28" t="s">
        <v>170</v>
      </c>
      <c r="G497" s="31"/>
      <c r="H497" s="31"/>
      <c r="I497" s="93"/>
    </row>
    <row r="498" spans="1:9" s="32" customFormat="1" ht="25.5" hidden="1">
      <c r="A498" s="12" t="s">
        <v>169</v>
      </c>
      <c r="B498" s="49">
        <v>650</v>
      </c>
      <c r="C498" s="28" t="s">
        <v>40</v>
      </c>
      <c r="D498" s="28" t="s">
        <v>39</v>
      </c>
      <c r="E498" s="28" t="s">
        <v>107</v>
      </c>
      <c r="F498" s="52">
        <v>240</v>
      </c>
      <c r="G498" s="53"/>
      <c r="H498" s="53"/>
      <c r="I498" s="55" t="s">
        <v>168</v>
      </c>
    </row>
    <row r="499" spans="1:9" s="32" customFormat="1" ht="25.5" hidden="1">
      <c r="A499" s="33" t="s">
        <v>195</v>
      </c>
      <c r="B499" s="28" t="s">
        <v>96</v>
      </c>
      <c r="C499" s="28" t="s">
        <v>40</v>
      </c>
      <c r="D499" s="28" t="s">
        <v>39</v>
      </c>
      <c r="E499" s="28" t="s">
        <v>107</v>
      </c>
      <c r="F499" s="28" t="s">
        <v>122</v>
      </c>
      <c r="G499" s="31"/>
      <c r="H499" s="31"/>
      <c r="I499" s="93"/>
    </row>
    <row r="500" spans="1:9" s="32" customFormat="1" ht="51" hidden="1">
      <c r="A500" s="33" t="s">
        <v>239</v>
      </c>
      <c r="B500" s="28" t="s">
        <v>96</v>
      </c>
      <c r="C500" s="28" t="s">
        <v>40</v>
      </c>
      <c r="D500" s="28" t="s">
        <v>39</v>
      </c>
      <c r="E500" s="28" t="s">
        <v>107</v>
      </c>
      <c r="F500" s="28" t="s">
        <v>132</v>
      </c>
      <c r="G500" s="31"/>
      <c r="H500" s="31"/>
      <c r="I500" s="31"/>
    </row>
    <row r="501" spans="1:9" s="58" customFormat="1" ht="38.25" hidden="1">
      <c r="A501" s="12" t="s">
        <v>295</v>
      </c>
      <c r="B501" s="49">
        <v>650</v>
      </c>
      <c r="C501" s="28" t="s">
        <v>40</v>
      </c>
      <c r="D501" s="28" t="s">
        <v>39</v>
      </c>
      <c r="E501" s="51">
        <v>700000</v>
      </c>
      <c r="F501" s="52" t="s">
        <v>168</v>
      </c>
      <c r="G501" s="56">
        <f>G503+G547</f>
        <v>0</v>
      </c>
      <c r="H501" s="91"/>
      <c r="I501" s="92"/>
    </row>
    <row r="502" spans="1:11" s="58" customFormat="1" ht="63.75" hidden="1">
      <c r="A502" s="27" t="s">
        <v>267</v>
      </c>
      <c r="B502" s="28" t="s">
        <v>96</v>
      </c>
      <c r="C502" s="28" t="s">
        <v>40</v>
      </c>
      <c r="D502" s="28" t="s">
        <v>39</v>
      </c>
      <c r="E502" s="97">
        <v>702151</v>
      </c>
      <c r="F502" s="28" t="s">
        <v>164</v>
      </c>
      <c r="G502" s="31">
        <f>G503</f>
        <v>0</v>
      </c>
      <c r="H502" s="31"/>
      <c r="I502" s="31"/>
      <c r="J502" s="63"/>
      <c r="K502" s="63"/>
    </row>
    <row r="503" spans="1:11" s="58" customFormat="1" ht="25.5" hidden="1">
      <c r="A503" s="64" t="s">
        <v>176</v>
      </c>
      <c r="B503" s="28" t="s">
        <v>96</v>
      </c>
      <c r="C503" s="28" t="s">
        <v>40</v>
      </c>
      <c r="D503" s="28" t="s">
        <v>39</v>
      </c>
      <c r="E503" s="97">
        <v>702151</v>
      </c>
      <c r="F503" s="28" t="s">
        <v>175</v>
      </c>
      <c r="G503" s="31">
        <f>G504</f>
        <v>0</v>
      </c>
      <c r="H503" s="31"/>
      <c r="I503" s="31"/>
      <c r="J503" s="63"/>
      <c r="K503" s="63"/>
    </row>
    <row r="504" spans="1:11" s="58" customFormat="1" ht="12.75" hidden="1">
      <c r="A504" s="93" t="s">
        <v>124</v>
      </c>
      <c r="B504" s="29" t="s">
        <v>96</v>
      </c>
      <c r="C504" s="28" t="s">
        <v>40</v>
      </c>
      <c r="D504" s="28" t="s">
        <v>39</v>
      </c>
      <c r="E504" s="97">
        <v>702151</v>
      </c>
      <c r="F504" s="29" t="s">
        <v>120</v>
      </c>
      <c r="G504" s="30"/>
      <c r="H504" s="31"/>
      <c r="I504" s="31"/>
      <c r="J504" s="63"/>
      <c r="K504" s="63"/>
    </row>
    <row r="505" spans="1:9" s="32" customFormat="1" ht="38.25">
      <c r="A505" s="12" t="s">
        <v>469</v>
      </c>
      <c r="B505" s="29" t="s">
        <v>96</v>
      </c>
      <c r="C505" s="28" t="s">
        <v>40</v>
      </c>
      <c r="D505" s="28" t="s">
        <v>39</v>
      </c>
      <c r="E505" s="51">
        <v>1800000000</v>
      </c>
      <c r="F505" s="28"/>
      <c r="G505" s="31">
        <f>G507+G563+G567+G574</f>
        <v>1261127.01</v>
      </c>
      <c r="H505" s="31"/>
      <c r="I505" s="31"/>
    </row>
    <row r="506" spans="1:9" s="32" customFormat="1" ht="25.5">
      <c r="A506" s="12" t="s">
        <v>470</v>
      </c>
      <c r="B506" s="28" t="s">
        <v>96</v>
      </c>
      <c r="C506" s="28" t="s">
        <v>40</v>
      </c>
      <c r="D506" s="28" t="s">
        <v>39</v>
      </c>
      <c r="E506" s="51">
        <v>1800100000</v>
      </c>
      <c r="F506" s="28"/>
      <c r="G506" s="31">
        <f>G507</f>
        <v>1261127.01</v>
      </c>
      <c r="H506" s="31"/>
      <c r="I506" s="31"/>
    </row>
    <row r="507" spans="1:9" s="32" customFormat="1" ht="12.75">
      <c r="A507" s="12" t="s">
        <v>436</v>
      </c>
      <c r="B507" s="28" t="s">
        <v>96</v>
      </c>
      <c r="C507" s="28" t="s">
        <v>40</v>
      </c>
      <c r="D507" s="28" t="s">
        <v>39</v>
      </c>
      <c r="E507" s="51">
        <v>1800199990</v>
      </c>
      <c r="F507" s="28"/>
      <c r="G507" s="31">
        <f>G508</f>
        <v>1261127.01</v>
      </c>
      <c r="H507" s="31"/>
      <c r="I507" s="31"/>
    </row>
    <row r="508" spans="1:9" s="32" customFormat="1" ht="25.5">
      <c r="A508" s="27" t="s">
        <v>167</v>
      </c>
      <c r="B508" s="28" t="s">
        <v>96</v>
      </c>
      <c r="C508" s="28" t="s">
        <v>40</v>
      </c>
      <c r="D508" s="28" t="s">
        <v>39</v>
      </c>
      <c r="E508" s="51">
        <v>1800199990</v>
      </c>
      <c r="F508" s="28" t="s">
        <v>170</v>
      </c>
      <c r="G508" s="31">
        <f>G509</f>
        <v>1261127.01</v>
      </c>
      <c r="H508" s="31"/>
      <c r="I508" s="31"/>
    </row>
    <row r="509" spans="1:9" s="32" customFormat="1" ht="25.5">
      <c r="A509" s="12" t="s">
        <v>169</v>
      </c>
      <c r="B509" s="49">
        <v>650</v>
      </c>
      <c r="C509" s="28" t="s">
        <v>40</v>
      </c>
      <c r="D509" s="28" t="s">
        <v>39</v>
      </c>
      <c r="E509" s="51">
        <v>1800199990</v>
      </c>
      <c r="F509" s="52">
        <v>240</v>
      </c>
      <c r="G509" s="56">
        <f>47248.39+1213878.62</f>
        <v>1261127.01</v>
      </c>
      <c r="H509" s="53"/>
      <c r="I509" s="53"/>
    </row>
    <row r="510" spans="1:9" s="32" customFormat="1" ht="25.5" hidden="1">
      <c r="A510" s="33" t="s">
        <v>195</v>
      </c>
      <c r="B510" s="28" t="s">
        <v>96</v>
      </c>
      <c r="C510" s="28" t="s">
        <v>40</v>
      </c>
      <c r="D510" s="28" t="s">
        <v>39</v>
      </c>
      <c r="E510" s="51">
        <v>1800199990</v>
      </c>
      <c r="F510" s="28" t="s">
        <v>122</v>
      </c>
      <c r="G510" s="31">
        <v>3000000</v>
      </c>
      <c r="H510" s="31"/>
      <c r="I510" s="31"/>
    </row>
    <row r="511" spans="1:9" s="32" customFormat="1" ht="25.5">
      <c r="A511" s="33" t="s">
        <v>526</v>
      </c>
      <c r="B511" s="29" t="s">
        <v>96</v>
      </c>
      <c r="C511" s="28" t="s">
        <v>40</v>
      </c>
      <c r="D511" s="28" t="s">
        <v>39</v>
      </c>
      <c r="E511" s="28" t="s">
        <v>422</v>
      </c>
      <c r="F511" s="28"/>
      <c r="G511" s="31">
        <f>G512</f>
        <v>0</v>
      </c>
      <c r="H511" s="31"/>
      <c r="I511" s="31"/>
    </row>
    <row r="512" spans="1:9" s="32" customFormat="1" ht="25.5">
      <c r="A512" s="27" t="s">
        <v>378</v>
      </c>
      <c r="B512" s="28" t="s">
        <v>96</v>
      </c>
      <c r="C512" s="28" t="s">
        <v>40</v>
      </c>
      <c r="D512" s="28" t="s">
        <v>39</v>
      </c>
      <c r="E512" s="28" t="s">
        <v>423</v>
      </c>
      <c r="F512" s="28"/>
      <c r="G512" s="31">
        <f>G513+G519+G516</f>
        <v>0</v>
      </c>
      <c r="H512" s="31"/>
      <c r="I512" s="31"/>
    </row>
    <row r="513" spans="1:9" s="32" customFormat="1" ht="25.5" hidden="1">
      <c r="A513" s="27" t="s">
        <v>532</v>
      </c>
      <c r="B513" s="28" t="s">
        <v>96</v>
      </c>
      <c r="C513" s="28" t="s">
        <v>40</v>
      </c>
      <c r="D513" s="28" t="s">
        <v>39</v>
      </c>
      <c r="E513" s="28" t="s">
        <v>531</v>
      </c>
      <c r="F513" s="28"/>
      <c r="G513" s="31">
        <f>G514</f>
        <v>0</v>
      </c>
      <c r="H513" s="31"/>
      <c r="I513" s="31"/>
    </row>
    <row r="514" spans="1:9" s="32" customFormat="1" ht="25.5" hidden="1">
      <c r="A514" s="27" t="s">
        <v>167</v>
      </c>
      <c r="B514" s="28" t="s">
        <v>96</v>
      </c>
      <c r="C514" s="28" t="s">
        <v>40</v>
      </c>
      <c r="D514" s="28" t="s">
        <v>39</v>
      </c>
      <c r="E514" s="28" t="s">
        <v>531</v>
      </c>
      <c r="F514" s="28" t="s">
        <v>170</v>
      </c>
      <c r="G514" s="31">
        <f>G515</f>
        <v>0</v>
      </c>
      <c r="H514" s="31"/>
      <c r="I514" s="31"/>
    </row>
    <row r="515" spans="1:9" s="32" customFormat="1" ht="25.5" hidden="1">
      <c r="A515" s="12" t="s">
        <v>169</v>
      </c>
      <c r="B515" s="49">
        <v>650</v>
      </c>
      <c r="C515" s="28" t="s">
        <v>40</v>
      </c>
      <c r="D515" s="28" t="s">
        <v>39</v>
      </c>
      <c r="E515" s="28" t="s">
        <v>531</v>
      </c>
      <c r="F515" s="52">
        <v>240</v>
      </c>
      <c r="G515" s="56"/>
      <c r="H515" s="53"/>
      <c r="I515" s="53"/>
    </row>
    <row r="516" spans="1:9" s="32" customFormat="1" ht="12.75">
      <c r="A516" s="12" t="s">
        <v>436</v>
      </c>
      <c r="B516" s="28" t="s">
        <v>96</v>
      </c>
      <c r="C516" s="28" t="s">
        <v>40</v>
      </c>
      <c r="D516" s="28" t="s">
        <v>39</v>
      </c>
      <c r="E516" s="51">
        <v>2500199990</v>
      </c>
      <c r="F516" s="28"/>
      <c r="G516" s="31">
        <f>G517</f>
        <v>0</v>
      </c>
      <c r="H516" s="31"/>
      <c r="I516" s="31"/>
    </row>
    <row r="517" spans="1:9" s="32" customFormat="1" ht="25.5">
      <c r="A517" s="27" t="s">
        <v>167</v>
      </c>
      <c r="B517" s="28" t="s">
        <v>96</v>
      </c>
      <c r="C517" s="28" t="s">
        <v>40</v>
      </c>
      <c r="D517" s="28" t="s">
        <v>39</v>
      </c>
      <c r="E517" s="51">
        <v>2500199990</v>
      </c>
      <c r="F517" s="28" t="s">
        <v>170</v>
      </c>
      <c r="G517" s="31">
        <f>G518</f>
        <v>0</v>
      </c>
      <c r="H517" s="31"/>
      <c r="I517" s="31"/>
    </row>
    <row r="518" spans="1:9" s="32" customFormat="1" ht="25.5">
      <c r="A518" s="12" t="s">
        <v>169</v>
      </c>
      <c r="B518" s="49">
        <v>650</v>
      </c>
      <c r="C518" s="28" t="s">
        <v>40</v>
      </c>
      <c r="D518" s="28" t="s">
        <v>39</v>
      </c>
      <c r="E518" s="51">
        <v>2500199990</v>
      </c>
      <c r="F518" s="52">
        <v>240</v>
      </c>
      <c r="G518" s="56"/>
      <c r="H518" s="53"/>
      <c r="I518" s="53"/>
    </row>
    <row r="519" spans="1:9" s="32" customFormat="1" ht="25.5" hidden="1">
      <c r="A519" s="27" t="s">
        <v>532</v>
      </c>
      <c r="B519" s="28" t="s">
        <v>96</v>
      </c>
      <c r="C519" s="28" t="s">
        <v>40</v>
      </c>
      <c r="D519" s="28" t="s">
        <v>39</v>
      </c>
      <c r="E519" s="28" t="s">
        <v>533</v>
      </c>
      <c r="F519" s="28"/>
      <c r="G519" s="31">
        <f>G520</f>
        <v>0</v>
      </c>
      <c r="H519" s="31"/>
      <c r="I519" s="31"/>
    </row>
    <row r="520" spans="1:9" s="32" customFormat="1" ht="25.5" hidden="1">
      <c r="A520" s="27" t="s">
        <v>167</v>
      </c>
      <c r="B520" s="28" t="s">
        <v>96</v>
      </c>
      <c r="C520" s="28" t="s">
        <v>40</v>
      </c>
      <c r="D520" s="28" t="s">
        <v>39</v>
      </c>
      <c r="E520" s="28" t="s">
        <v>533</v>
      </c>
      <c r="F520" s="28" t="s">
        <v>170</v>
      </c>
      <c r="G520" s="31">
        <f>G521</f>
        <v>0</v>
      </c>
      <c r="H520" s="31"/>
      <c r="I520" s="31"/>
    </row>
    <row r="521" spans="1:9" s="32" customFormat="1" ht="25.5" hidden="1">
      <c r="A521" s="12" t="s">
        <v>169</v>
      </c>
      <c r="B521" s="49">
        <v>650</v>
      </c>
      <c r="C521" s="28" t="s">
        <v>40</v>
      </c>
      <c r="D521" s="28" t="s">
        <v>39</v>
      </c>
      <c r="E521" s="28" t="s">
        <v>533</v>
      </c>
      <c r="F521" s="52">
        <v>240</v>
      </c>
      <c r="G521" s="56"/>
      <c r="H521" s="53"/>
      <c r="I521" s="53"/>
    </row>
    <row r="522" spans="1:9" s="32" customFormat="1" ht="38.25">
      <c r="A522" s="33" t="s">
        <v>485</v>
      </c>
      <c r="B522" s="29" t="s">
        <v>96</v>
      </c>
      <c r="C522" s="28" t="s">
        <v>40</v>
      </c>
      <c r="D522" s="28" t="s">
        <v>39</v>
      </c>
      <c r="E522" s="28" t="s">
        <v>367</v>
      </c>
      <c r="F522" s="28"/>
      <c r="G522" s="31">
        <f>G523+G580+G584+G588</f>
        <v>0</v>
      </c>
      <c r="H522" s="31"/>
      <c r="I522" s="31"/>
    </row>
    <row r="523" spans="1:9" s="32" customFormat="1" ht="27" customHeight="1">
      <c r="A523" s="27" t="s">
        <v>420</v>
      </c>
      <c r="B523" s="28" t="s">
        <v>96</v>
      </c>
      <c r="C523" s="28" t="s">
        <v>40</v>
      </c>
      <c r="D523" s="28" t="s">
        <v>39</v>
      </c>
      <c r="E523" s="28" t="s">
        <v>365</v>
      </c>
      <c r="F523" s="28"/>
      <c r="G523" s="31">
        <f>G524+G530+G537+G527</f>
        <v>0</v>
      </c>
      <c r="H523" s="31"/>
      <c r="I523" s="31"/>
    </row>
    <row r="524" spans="1:9" s="32" customFormat="1" ht="25.5" hidden="1">
      <c r="A524" s="33" t="s">
        <v>447</v>
      </c>
      <c r="B524" s="49"/>
      <c r="C524" s="28" t="s">
        <v>40</v>
      </c>
      <c r="D524" s="28" t="s">
        <v>39</v>
      </c>
      <c r="E524" s="28" t="s">
        <v>450</v>
      </c>
      <c r="F524" s="52"/>
      <c r="G524" s="56">
        <f>G525</f>
        <v>0</v>
      </c>
      <c r="H524" s="53"/>
      <c r="I524" s="53"/>
    </row>
    <row r="525" spans="1:9" s="32" customFormat="1" ht="51" hidden="1">
      <c r="A525" s="12" t="s">
        <v>177</v>
      </c>
      <c r="B525" s="49"/>
      <c r="C525" s="28" t="s">
        <v>40</v>
      </c>
      <c r="D525" s="28" t="s">
        <v>39</v>
      </c>
      <c r="E525" s="28" t="s">
        <v>450</v>
      </c>
      <c r="F525" s="52">
        <v>600</v>
      </c>
      <c r="G525" s="56">
        <f>G526</f>
        <v>0</v>
      </c>
      <c r="H525" s="53"/>
      <c r="I525" s="53"/>
    </row>
    <row r="526" spans="1:9" s="32" customFormat="1" ht="12.75" hidden="1">
      <c r="A526" s="27" t="s">
        <v>217</v>
      </c>
      <c r="B526" s="49"/>
      <c r="C526" s="28" t="s">
        <v>40</v>
      </c>
      <c r="D526" s="28" t="s">
        <v>39</v>
      </c>
      <c r="E526" s="28" t="s">
        <v>450</v>
      </c>
      <c r="F526" s="52">
        <v>610</v>
      </c>
      <c r="G526" s="56"/>
      <c r="H526" s="53"/>
      <c r="I526" s="53"/>
    </row>
    <row r="527" spans="1:9" s="32" customFormat="1" ht="38.25" hidden="1">
      <c r="A527" s="27" t="s">
        <v>502</v>
      </c>
      <c r="B527" s="28" t="s">
        <v>96</v>
      </c>
      <c r="C527" s="28" t="s">
        <v>40</v>
      </c>
      <c r="D527" s="28" t="s">
        <v>39</v>
      </c>
      <c r="E527" s="28" t="s">
        <v>501</v>
      </c>
      <c r="F527" s="28"/>
      <c r="G527" s="31">
        <f>G528</f>
        <v>0</v>
      </c>
      <c r="H527" s="31"/>
      <c r="I527" s="31"/>
    </row>
    <row r="528" spans="1:9" s="32" customFormat="1" ht="25.5" hidden="1">
      <c r="A528" s="27" t="s">
        <v>167</v>
      </c>
      <c r="B528" s="28" t="s">
        <v>96</v>
      </c>
      <c r="C528" s="28" t="s">
        <v>40</v>
      </c>
      <c r="D528" s="28" t="s">
        <v>39</v>
      </c>
      <c r="E528" s="28" t="s">
        <v>501</v>
      </c>
      <c r="F528" s="28" t="s">
        <v>170</v>
      </c>
      <c r="G528" s="31">
        <f>G529</f>
        <v>0</v>
      </c>
      <c r="H528" s="31"/>
      <c r="I528" s="31"/>
    </row>
    <row r="529" spans="1:9" s="32" customFormat="1" ht="25.5" hidden="1">
      <c r="A529" s="12" t="s">
        <v>169</v>
      </c>
      <c r="B529" s="49">
        <v>650</v>
      </c>
      <c r="C529" s="28" t="s">
        <v>40</v>
      </c>
      <c r="D529" s="28" t="s">
        <v>39</v>
      </c>
      <c r="E529" s="28" t="s">
        <v>501</v>
      </c>
      <c r="F529" s="52">
        <v>240</v>
      </c>
      <c r="G529" s="56"/>
      <c r="H529" s="53"/>
      <c r="I529" s="53"/>
    </row>
    <row r="530" spans="1:9" s="32" customFormat="1" ht="12.75">
      <c r="A530" s="27" t="s">
        <v>436</v>
      </c>
      <c r="B530" s="28" t="s">
        <v>96</v>
      </c>
      <c r="C530" s="28" t="s">
        <v>40</v>
      </c>
      <c r="D530" s="28" t="s">
        <v>39</v>
      </c>
      <c r="E530" s="28" t="s">
        <v>368</v>
      </c>
      <c r="F530" s="28"/>
      <c r="G530" s="31">
        <f>G531+G544+G535+G534</f>
        <v>0</v>
      </c>
      <c r="H530" s="31"/>
      <c r="I530" s="31"/>
    </row>
    <row r="531" spans="1:9" s="32" customFormat="1" ht="25.5">
      <c r="A531" s="27" t="s">
        <v>167</v>
      </c>
      <c r="B531" s="28" t="s">
        <v>96</v>
      </c>
      <c r="C531" s="28" t="s">
        <v>40</v>
      </c>
      <c r="D531" s="28" t="s">
        <v>39</v>
      </c>
      <c r="E531" s="28" t="s">
        <v>368</v>
      </c>
      <c r="F531" s="28" t="s">
        <v>170</v>
      </c>
      <c r="G531" s="31">
        <f>G532</f>
        <v>0</v>
      </c>
      <c r="H531" s="31"/>
      <c r="I531" s="31"/>
    </row>
    <row r="532" spans="1:9" s="32" customFormat="1" ht="25.5">
      <c r="A532" s="12" t="s">
        <v>169</v>
      </c>
      <c r="B532" s="49">
        <v>650</v>
      </c>
      <c r="C532" s="28" t="s">
        <v>40</v>
      </c>
      <c r="D532" s="28" t="s">
        <v>39</v>
      </c>
      <c r="E532" s="28" t="s">
        <v>368</v>
      </c>
      <c r="F532" s="52">
        <v>240</v>
      </c>
      <c r="G532" s="56"/>
      <c r="H532" s="53"/>
      <c r="I532" s="53"/>
    </row>
    <row r="533" spans="1:9" s="32" customFormat="1" ht="12.75" hidden="1">
      <c r="A533" s="12" t="s">
        <v>220</v>
      </c>
      <c r="B533" s="28" t="s">
        <v>96</v>
      </c>
      <c r="C533" s="28" t="s">
        <v>40</v>
      </c>
      <c r="D533" s="28" t="s">
        <v>39</v>
      </c>
      <c r="E533" s="28" t="s">
        <v>368</v>
      </c>
      <c r="F533" s="28" t="s">
        <v>218</v>
      </c>
      <c r="G533" s="31">
        <f>G534</f>
        <v>0</v>
      </c>
      <c r="H533" s="31"/>
      <c r="I533" s="31"/>
    </row>
    <row r="534" spans="1:9" s="32" customFormat="1" ht="12.75" hidden="1">
      <c r="A534" s="12" t="s">
        <v>152</v>
      </c>
      <c r="B534" s="28" t="s">
        <v>96</v>
      </c>
      <c r="C534" s="28" t="s">
        <v>40</v>
      </c>
      <c r="D534" s="28" t="s">
        <v>39</v>
      </c>
      <c r="E534" s="28" t="s">
        <v>368</v>
      </c>
      <c r="F534" s="52">
        <v>540</v>
      </c>
      <c r="G534" s="56"/>
      <c r="H534" s="53"/>
      <c r="I534" s="53"/>
    </row>
    <row r="535" spans="1:9" s="32" customFormat="1" ht="51" hidden="1">
      <c r="A535" s="12" t="s">
        <v>177</v>
      </c>
      <c r="B535" s="49"/>
      <c r="C535" s="28" t="s">
        <v>40</v>
      </c>
      <c r="D535" s="28" t="s">
        <v>39</v>
      </c>
      <c r="E535" s="28" t="s">
        <v>368</v>
      </c>
      <c r="F535" s="52">
        <v>600</v>
      </c>
      <c r="G535" s="56">
        <f>G536</f>
        <v>0</v>
      </c>
      <c r="H535" s="53"/>
      <c r="I535" s="53"/>
    </row>
    <row r="536" spans="1:9" s="32" customFormat="1" ht="12.75" hidden="1">
      <c r="A536" s="27" t="s">
        <v>217</v>
      </c>
      <c r="B536" s="49"/>
      <c r="C536" s="28" t="s">
        <v>40</v>
      </c>
      <c r="D536" s="28" t="s">
        <v>39</v>
      </c>
      <c r="E536" s="28" t="s">
        <v>368</v>
      </c>
      <c r="F536" s="52">
        <v>610</v>
      </c>
      <c r="G536" s="56"/>
      <c r="H536" s="53"/>
      <c r="I536" s="53"/>
    </row>
    <row r="537" spans="1:9" s="32" customFormat="1" ht="51" hidden="1">
      <c r="A537" s="27" t="s">
        <v>490</v>
      </c>
      <c r="B537" s="28" t="s">
        <v>96</v>
      </c>
      <c r="C537" s="28" t="s">
        <v>40</v>
      </c>
      <c r="D537" s="28" t="s">
        <v>39</v>
      </c>
      <c r="E537" s="28" t="s">
        <v>429</v>
      </c>
      <c r="F537" s="28"/>
      <c r="G537" s="31">
        <f>G538+G544</f>
        <v>0</v>
      </c>
      <c r="H537" s="31"/>
      <c r="I537" s="31"/>
    </row>
    <row r="538" spans="1:9" s="32" customFormat="1" ht="25.5" hidden="1">
      <c r="A538" s="27" t="s">
        <v>167</v>
      </c>
      <c r="B538" s="28" t="s">
        <v>96</v>
      </c>
      <c r="C538" s="28" t="s">
        <v>40</v>
      </c>
      <c r="D538" s="28" t="s">
        <v>39</v>
      </c>
      <c r="E538" s="28" t="s">
        <v>429</v>
      </c>
      <c r="F538" s="28" t="s">
        <v>170</v>
      </c>
      <c r="G538" s="31">
        <f>G539</f>
        <v>0</v>
      </c>
      <c r="H538" s="31"/>
      <c r="I538" s="31"/>
    </row>
    <row r="539" spans="1:9" s="32" customFormat="1" ht="25.5" hidden="1">
      <c r="A539" s="12" t="s">
        <v>169</v>
      </c>
      <c r="B539" s="49">
        <v>650</v>
      </c>
      <c r="C539" s="28" t="s">
        <v>40</v>
      </c>
      <c r="D539" s="28" t="s">
        <v>39</v>
      </c>
      <c r="E539" s="28" t="s">
        <v>429</v>
      </c>
      <c r="F539" s="52">
        <v>240</v>
      </c>
      <c r="G539" s="56"/>
      <c r="H539" s="53"/>
      <c r="I539" s="53"/>
    </row>
    <row r="540" spans="1:9" s="32" customFormat="1" ht="63.75" hidden="1">
      <c r="A540" s="27" t="s">
        <v>430</v>
      </c>
      <c r="B540" s="28" t="s">
        <v>96</v>
      </c>
      <c r="C540" s="28" t="s">
        <v>40</v>
      </c>
      <c r="D540" s="28" t="s">
        <v>39</v>
      </c>
      <c r="E540" s="28" t="s">
        <v>425</v>
      </c>
      <c r="F540" s="28"/>
      <c r="G540" s="31">
        <f>G541+G547</f>
        <v>0</v>
      </c>
      <c r="H540" s="31"/>
      <c r="I540" s="31"/>
    </row>
    <row r="541" spans="1:9" s="32" customFormat="1" ht="25.5" hidden="1">
      <c r="A541" s="27" t="s">
        <v>167</v>
      </c>
      <c r="B541" s="28" t="s">
        <v>96</v>
      </c>
      <c r="C541" s="28" t="s">
        <v>40</v>
      </c>
      <c r="D541" s="28" t="s">
        <v>39</v>
      </c>
      <c r="E541" s="28" t="s">
        <v>425</v>
      </c>
      <c r="F541" s="28" t="s">
        <v>170</v>
      </c>
      <c r="G541" s="31">
        <f>G542</f>
        <v>0</v>
      </c>
      <c r="H541" s="31"/>
      <c r="I541" s="31"/>
    </row>
    <row r="542" spans="1:9" s="32" customFormat="1" ht="25.5" hidden="1">
      <c r="A542" s="12" t="s">
        <v>169</v>
      </c>
      <c r="B542" s="49">
        <v>650</v>
      </c>
      <c r="C542" s="28" t="s">
        <v>40</v>
      </c>
      <c r="D542" s="28" t="s">
        <v>39</v>
      </c>
      <c r="E542" s="28" t="s">
        <v>425</v>
      </c>
      <c r="F542" s="52">
        <v>240</v>
      </c>
      <c r="G542" s="56"/>
      <c r="H542" s="53"/>
      <c r="I542" s="53"/>
    </row>
    <row r="543" spans="1:9" s="32" customFormat="1" ht="12.75" hidden="1">
      <c r="A543" s="27"/>
      <c r="B543" s="28"/>
      <c r="C543" s="28"/>
      <c r="D543" s="28"/>
      <c r="E543" s="28"/>
      <c r="F543" s="28"/>
      <c r="G543" s="31"/>
      <c r="H543" s="31"/>
      <c r="I543" s="31"/>
    </row>
    <row r="544" spans="1:9" s="32" customFormat="1" ht="30" customHeight="1" hidden="1">
      <c r="A544" s="64" t="s">
        <v>274</v>
      </c>
      <c r="B544" s="29" t="s">
        <v>96</v>
      </c>
      <c r="C544" s="28" t="s">
        <v>40</v>
      </c>
      <c r="D544" s="28" t="s">
        <v>39</v>
      </c>
      <c r="E544" s="28" t="s">
        <v>368</v>
      </c>
      <c r="F544" s="52">
        <v>600</v>
      </c>
      <c r="G544" s="56">
        <f>G545</f>
        <v>0</v>
      </c>
      <c r="H544" s="54"/>
      <c r="I544" s="55" t="s">
        <v>168</v>
      </c>
    </row>
    <row r="545" spans="1:9" s="32" customFormat="1" ht="12.75" hidden="1">
      <c r="A545" s="64" t="s">
        <v>217</v>
      </c>
      <c r="B545" s="28" t="s">
        <v>96</v>
      </c>
      <c r="C545" s="28" t="s">
        <v>40</v>
      </c>
      <c r="D545" s="28" t="s">
        <v>39</v>
      </c>
      <c r="E545" s="28" t="s">
        <v>368</v>
      </c>
      <c r="F545" s="28" t="s">
        <v>216</v>
      </c>
      <c r="G545" s="31"/>
      <c r="H545" s="31"/>
      <c r="I545" s="31"/>
    </row>
    <row r="546" spans="1:9" s="32" customFormat="1" ht="12.75" hidden="1">
      <c r="A546" s="33" t="s">
        <v>390</v>
      </c>
      <c r="B546" s="28" t="s">
        <v>96</v>
      </c>
      <c r="C546" s="28" t="s">
        <v>40</v>
      </c>
      <c r="D546" s="28" t="s">
        <v>39</v>
      </c>
      <c r="E546" s="28" t="s">
        <v>280</v>
      </c>
      <c r="F546" s="28"/>
      <c r="G546" s="31">
        <f>G547+G553+G557+G561</f>
        <v>0</v>
      </c>
      <c r="H546" s="31"/>
      <c r="I546" s="31"/>
    </row>
    <row r="547" spans="1:9" s="32" customFormat="1" ht="12.75" hidden="1">
      <c r="A547" s="27" t="s">
        <v>52</v>
      </c>
      <c r="B547" s="28" t="s">
        <v>96</v>
      </c>
      <c r="C547" s="28" t="s">
        <v>40</v>
      </c>
      <c r="D547" s="28" t="s">
        <v>39</v>
      </c>
      <c r="E547" s="28" t="s">
        <v>65</v>
      </c>
      <c r="F547" s="28"/>
      <c r="G547" s="31">
        <f>G548</f>
        <v>0</v>
      </c>
      <c r="H547" s="31"/>
      <c r="I547" s="31"/>
    </row>
    <row r="548" spans="1:9" s="32" customFormat="1" ht="25.5" hidden="1">
      <c r="A548" s="27" t="s">
        <v>167</v>
      </c>
      <c r="B548" s="28" t="s">
        <v>96</v>
      </c>
      <c r="C548" s="28" t="s">
        <v>40</v>
      </c>
      <c r="D548" s="28" t="s">
        <v>39</v>
      </c>
      <c r="E548" s="28" t="s">
        <v>289</v>
      </c>
      <c r="F548" s="28" t="s">
        <v>164</v>
      </c>
      <c r="G548" s="31">
        <f>G549</f>
        <v>0</v>
      </c>
      <c r="H548" s="31"/>
      <c r="I548" s="31"/>
    </row>
    <row r="549" spans="1:9" s="32" customFormat="1" ht="25.5" hidden="1">
      <c r="A549" s="64" t="s">
        <v>176</v>
      </c>
      <c r="B549" s="49">
        <v>650</v>
      </c>
      <c r="C549" s="28" t="s">
        <v>40</v>
      </c>
      <c r="D549" s="28" t="s">
        <v>39</v>
      </c>
      <c r="E549" s="28" t="s">
        <v>289</v>
      </c>
      <c r="F549" s="52">
        <v>110</v>
      </c>
      <c r="G549" s="56">
        <f>G550</f>
        <v>0</v>
      </c>
      <c r="H549" s="53"/>
      <c r="I549" s="53"/>
    </row>
    <row r="550" spans="1:9" s="32" customFormat="1" ht="12.75" hidden="1">
      <c r="A550" s="93" t="s">
        <v>124</v>
      </c>
      <c r="B550" s="28" t="s">
        <v>96</v>
      </c>
      <c r="C550" s="28" t="s">
        <v>40</v>
      </c>
      <c r="D550" s="28" t="s">
        <v>39</v>
      </c>
      <c r="E550" s="28" t="s">
        <v>289</v>
      </c>
      <c r="F550" s="28" t="s">
        <v>120</v>
      </c>
      <c r="G550" s="31"/>
      <c r="H550" s="31"/>
      <c r="I550" s="31"/>
    </row>
    <row r="551" spans="1:9" s="32" customFormat="1" ht="38.25" hidden="1">
      <c r="A551" s="27" t="s">
        <v>53</v>
      </c>
      <c r="B551" s="28" t="s">
        <v>96</v>
      </c>
      <c r="C551" s="28" t="s">
        <v>40</v>
      </c>
      <c r="D551" s="28" t="s">
        <v>39</v>
      </c>
      <c r="E551" s="28" t="s">
        <v>66</v>
      </c>
      <c r="F551" s="28"/>
      <c r="G551" s="31">
        <f>SUM(G552)</f>
        <v>0</v>
      </c>
      <c r="H551" s="31"/>
      <c r="I551" s="31"/>
    </row>
    <row r="552" spans="1:9" s="32" customFormat="1" ht="25.5" hidden="1">
      <c r="A552" s="27" t="s">
        <v>127</v>
      </c>
      <c r="B552" s="28" t="s">
        <v>96</v>
      </c>
      <c r="C552" s="28" t="s">
        <v>40</v>
      </c>
      <c r="D552" s="28" t="s">
        <v>39</v>
      </c>
      <c r="E552" s="28" t="s">
        <v>66</v>
      </c>
      <c r="F552" s="28" t="s">
        <v>122</v>
      </c>
      <c r="G552" s="31"/>
      <c r="H552" s="31"/>
      <c r="I552" s="31"/>
    </row>
    <row r="553" spans="1:9" s="32" customFormat="1" ht="12.75" hidden="1">
      <c r="A553" s="27" t="s">
        <v>76</v>
      </c>
      <c r="B553" s="28" t="s">
        <v>96</v>
      </c>
      <c r="C553" s="28" t="s">
        <v>40</v>
      </c>
      <c r="D553" s="28" t="s">
        <v>39</v>
      </c>
      <c r="E553" s="28" t="s">
        <v>67</v>
      </c>
      <c r="F553" s="28"/>
      <c r="G553" s="31">
        <f>G554</f>
        <v>0</v>
      </c>
      <c r="H553" s="31"/>
      <c r="I553" s="31"/>
    </row>
    <row r="554" spans="1:9" s="32" customFormat="1" ht="25.5" hidden="1">
      <c r="A554" s="27" t="s">
        <v>167</v>
      </c>
      <c r="B554" s="28" t="s">
        <v>96</v>
      </c>
      <c r="C554" s="28" t="s">
        <v>40</v>
      </c>
      <c r="D554" s="28" t="s">
        <v>39</v>
      </c>
      <c r="E554" s="28" t="s">
        <v>67</v>
      </c>
      <c r="F554" s="28" t="s">
        <v>170</v>
      </c>
      <c r="G554" s="31">
        <f>G555</f>
        <v>0</v>
      </c>
      <c r="H554" s="31"/>
      <c r="I554" s="31"/>
    </row>
    <row r="555" spans="1:9" s="32" customFormat="1" ht="25.5" hidden="1">
      <c r="A555" s="12" t="s">
        <v>169</v>
      </c>
      <c r="B555" s="49">
        <v>650</v>
      </c>
      <c r="C555" s="28" t="s">
        <v>40</v>
      </c>
      <c r="D555" s="28" t="s">
        <v>39</v>
      </c>
      <c r="E555" s="28" t="s">
        <v>67</v>
      </c>
      <c r="F555" s="52">
        <v>240</v>
      </c>
      <c r="G555" s="56">
        <f>G556</f>
        <v>0</v>
      </c>
      <c r="H555" s="53"/>
      <c r="I555" s="53"/>
    </row>
    <row r="556" spans="1:9" s="32" customFormat="1" ht="25.5" hidden="1">
      <c r="A556" s="27" t="s">
        <v>195</v>
      </c>
      <c r="B556" s="28" t="s">
        <v>96</v>
      </c>
      <c r="C556" s="28" t="s">
        <v>40</v>
      </c>
      <c r="D556" s="28" t="s">
        <v>39</v>
      </c>
      <c r="E556" s="28" t="s">
        <v>67</v>
      </c>
      <c r="F556" s="28" t="s">
        <v>122</v>
      </c>
      <c r="G556" s="31"/>
      <c r="H556" s="31"/>
      <c r="I556" s="31"/>
    </row>
    <row r="557" spans="1:9" s="32" customFormat="1" ht="12.75" hidden="1">
      <c r="A557" s="27" t="s">
        <v>54</v>
      </c>
      <c r="B557" s="28" t="s">
        <v>96</v>
      </c>
      <c r="C557" s="28" t="s">
        <v>40</v>
      </c>
      <c r="D557" s="28" t="s">
        <v>39</v>
      </c>
      <c r="E557" s="28" t="s">
        <v>68</v>
      </c>
      <c r="F557" s="28"/>
      <c r="G557" s="31">
        <f>G558</f>
        <v>0</v>
      </c>
      <c r="H557" s="31"/>
      <c r="I557" s="31"/>
    </row>
    <row r="558" spans="1:9" s="32" customFormat="1" ht="25.5" hidden="1">
      <c r="A558" s="27" t="s">
        <v>167</v>
      </c>
      <c r="B558" s="28" t="s">
        <v>96</v>
      </c>
      <c r="C558" s="28" t="s">
        <v>40</v>
      </c>
      <c r="D558" s="28" t="s">
        <v>39</v>
      </c>
      <c r="E558" s="28" t="s">
        <v>68</v>
      </c>
      <c r="F558" s="28" t="s">
        <v>170</v>
      </c>
      <c r="G558" s="31">
        <f>G559</f>
        <v>0</v>
      </c>
      <c r="H558" s="31"/>
      <c r="I558" s="31"/>
    </row>
    <row r="559" spans="1:9" s="32" customFormat="1" ht="25.5" hidden="1">
      <c r="A559" s="12" t="s">
        <v>169</v>
      </c>
      <c r="B559" s="49">
        <v>650</v>
      </c>
      <c r="C559" s="28" t="s">
        <v>40</v>
      </c>
      <c r="D559" s="28" t="s">
        <v>39</v>
      </c>
      <c r="E559" s="28" t="s">
        <v>68</v>
      </c>
      <c r="F559" s="52">
        <v>240</v>
      </c>
      <c r="G559" s="56">
        <f>G560</f>
        <v>0</v>
      </c>
      <c r="H559" s="53"/>
      <c r="I559" s="53"/>
    </row>
    <row r="560" spans="1:9" s="32" customFormat="1" ht="25.5" hidden="1">
      <c r="A560" s="27" t="s">
        <v>195</v>
      </c>
      <c r="B560" s="28" t="s">
        <v>96</v>
      </c>
      <c r="C560" s="28" t="s">
        <v>40</v>
      </c>
      <c r="D560" s="28" t="s">
        <v>39</v>
      </c>
      <c r="E560" s="28" t="s">
        <v>68</v>
      </c>
      <c r="F560" s="28" t="s">
        <v>122</v>
      </c>
      <c r="G560" s="31"/>
      <c r="H560" s="31"/>
      <c r="I560" s="31"/>
    </row>
    <row r="561" spans="1:9" s="32" customFormat="1" ht="25.5" hidden="1">
      <c r="A561" s="27" t="s">
        <v>55</v>
      </c>
      <c r="B561" s="28" t="s">
        <v>96</v>
      </c>
      <c r="C561" s="28" t="s">
        <v>40</v>
      </c>
      <c r="D561" s="28" t="s">
        <v>39</v>
      </c>
      <c r="E561" s="28" t="s">
        <v>69</v>
      </c>
      <c r="F561" s="28"/>
      <c r="G561" s="31">
        <f>G565+G562</f>
        <v>0</v>
      </c>
      <c r="H561" s="31"/>
      <c r="I561" s="31"/>
    </row>
    <row r="562" spans="1:9" s="32" customFormat="1" ht="63.75" hidden="1">
      <c r="A562" s="27" t="s">
        <v>163</v>
      </c>
      <c r="B562" s="28" t="s">
        <v>96</v>
      </c>
      <c r="C562" s="28" t="s">
        <v>40</v>
      </c>
      <c r="D562" s="28" t="s">
        <v>39</v>
      </c>
      <c r="E562" s="28" t="s">
        <v>69</v>
      </c>
      <c r="F562" s="28" t="s">
        <v>164</v>
      </c>
      <c r="G562" s="31">
        <f>G563</f>
        <v>0</v>
      </c>
      <c r="H562" s="31"/>
      <c r="I562" s="31"/>
    </row>
    <row r="563" spans="1:9" s="32" customFormat="1" ht="12.75" hidden="1">
      <c r="A563" s="93" t="s">
        <v>176</v>
      </c>
      <c r="B563" s="28" t="s">
        <v>96</v>
      </c>
      <c r="C563" s="28" t="s">
        <v>40</v>
      </c>
      <c r="D563" s="28" t="s">
        <v>39</v>
      </c>
      <c r="E563" s="28" t="s">
        <v>69</v>
      </c>
      <c r="F563" s="28" t="s">
        <v>175</v>
      </c>
      <c r="G563" s="31">
        <f>G564</f>
        <v>0</v>
      </c>
      <c r="H563" s="31"/>
      <c r="I563" s="31"/>
    </row>
    <row r="564" spans="1:9" s="32" customFormat="1" ht="12.75" hidden="1">
      <c r="A564" s="93" t="s">
        <v>124</v>
      </c>
      <c r="B564" s="29" t="s">
        <v>96</v>
      </c>
      <c r="C564" s="29" t="s">
        <v>40</v>
      </c>
      <c r="D564" s="29" t="s">
        <v>39</v>
      </c>
      <c r="E564" s="28" t="s">
        <v>69</v>
      </c>
      <c r="F564" s="29" t="s">
        <v>120</v>
      </c>
      <c r="G564" s="30"/>
      <c r="H564" s="31"/>
      <c r="I564" s="31"/>
    </row>
    <row r="565" spans="1:9" s="32" customFormat="1" ht="25.5" hidden="1">
      <c r="A565" s="27" t="s">
        <v>167</v>
      </c>
      <c r="B565" s="28" t="s">
        <v>96</v>
      </c>
      <c r="C565" s="28" t="s">
        <v>40</v>
      </c>
      <c r="D565" s="28" t="s">
        <v>39</v>
      </c>
      <c r="E565" s="28" t="s">
        <v>69</v>
      </c>
      <c r="F565" s="28" t="s">
        <v>170</v>
      </c>
      <c r="G565" s="31">
        <f>G566</f>
        <v>0</v>
      </c>
      <c r="H565" s="31"/>
      <c r="I565" s="31"/>
    </row>
    <row r="566" spans="1:9" s="32" customFormat="1" ht="25.5" hidden="1">
      <c r="A566" s="12" t="s">
        <v>169</v>
      </c>
      <c r="B566" s="49">
        <v>650</v>
      </c>
      <c r="C566" s="28" t="s">
        <v>40</v>
      </c>
      <c r="D566" s="28" t="s">
        <v>39</v>
      </c>
      <c r="E566" s="28" t="s">
        <v>69</v>
      </c>
      <c r="F566" s="52">
        <v>240</v>
      </c>
      <c r="G566" s="56">
        <f>G567</f>
        <v>0</v>
      </c>
      <c r="H566" s="53"/>
      <c r="I566" s="53"/>
    </row>
    <row r="567" spans="1:9" s="32" customFormat="1" ht="25.5" hidden="1">
      <c r="A567" s="27" t="s">
        <v>195</v>
      </c>
      <c r="B567" s="28" t="s">
        <v>96</v>
      </c>
      <c r="C567" s="28" t="s">
        <v>40</v>
      </c>
      <c r="D567" s="28" t="s">
        <v>39</v>
      </c>
      <c r="E567" s="28" t="s">
        <v>69</v>
      </c>
      <c r="F567" s="28" t="s">
        <v>122</v>
      </c>
      <c r="G567" s="31"/>
      <c r="H567" s="31"/>
      <c r="I567" s="31"/>
    </row>
    <row r="568" spans="1:9" s="32" customFormat="1" ht="12.75" hidden="1">
      <c r="A568" s="27" t="s">
        <v>183</v>
      </c>
      <c r="B568" s="28" t="s">
        <v>96</v>
      </c>
      <c r="C568" s="28" t="s">
        <v>40</v>
      </c>
      <c r="D568" s="28" t="s">
        <v>39</v>
      </c>
      <c r="E568" s="28" t="s">
        <v>161</v>
      </c>
      <c r="F568" s="28"/>
      <c r="G568" s="31">
        <f>G569</f>
        <v>0</v>
      </c>
      <c r="H568" s="31"/>
      <c r="I568" s="31"/>
    </row>
    <row r="569" spans="1:9" s="32" customFormat="1" ht="25.5" hidden="1">
      <c r="A569" s="27" t="s">
        <v>167</v>
      </c>
      <c r="B569" s="28" t="s">
        <v>96</v>
      </c>
      <c r="C569" s="28" t="s">
        <v>40</v>
      </c>
      <c r="D569" s="28" t="s">
        <v>39</v>
      </c>
      <c r="E569" s="28" t="s">
        <v>161</v>
      </c>
      <c r="F569" s="28" t="s">
        <v>170</v>
      </c>
      <c r="G569" s="31">
        <f>G570</f>
        <v>0</v>
      </c>
      <c r="H569" s="31"/>
      <c r="I569" s="31"/>
    </row>
    <row r="570" spans="1:9" s="32" customFormat="1" ht="25.5" hidden="1">
      <c r="A570" s="12" t="s">
        <v>169</v>
      </c>
      <c r="B570" s="49">
        <v>650</v>
      </c>
      <c r="C570" s="28" t="s">
        <v>40</v>
      </c>
      <c r="D570" s="28" t="s">
        <v>39</v>
      </c>
      <c r="E570" s="28" t="s">
        <v>161</v>
      </c>
      <c r="F570" s="52">
        <v>240</v>
      </c>
      <c r="G570" s="56">
        <f>G571</f>
        <v>0</v>
      </c>
      <c r="H570" s="53"/>
      <c r="I570" s="53"/>
    </row>
    <row r="571" spans="1:9" s="32" customFormat="1" ht="25.5" hidden="1">
      <c r="A571" s="27" t="s">
        <v>127</v>
      </c>
      <c r="B571" s="28" t="s">
        <v>96</v>
      </c>
      <c r="C571" s="28" t="s">
        <v>40</v>
      </c>
      <c r="D571" s="28" t="s">
        <v>39</v>
      </c>
      <c r="E571" s="28" t="s">
        <v>161</v>
      </c>
      <c r="F571" s="28" t="s">
        <v>122</v>
      </c>
      <c r="G571" s="31"/>
      <c r="H571" s="31"/>
      <c r="I571" s="31"/>
    </row>
    <row r="572" spans="1:9" s="32" customFormat="1" ht="38.25" hidden="1">
      <c r="A572" s="27" t="s">
        <v>229</v>
      </c>
      <c r="B572" s="28" t="s">
        <v>96</v>
      </c>
      <c r="C572" s="28" t="s">
        <v>40</v>
      </c>
      <c r="D572" s="28" t="s">
        <v>39</v>
      </c>
      <c r="E572" s="28" t="s">
        <v>230</v>
      </c>
      <c r="F572" s="28"/>
      <c r="G572" s="31">
        <f>G573</f>
        <v>0</v>
      </c>
      <c r="H572" s="31"/>
      <c r="I572" s="31"/>
    </row>
    <row r="573" spans="1:9" s="32" customFormat="1" ht="25.5" hidden="1">
      <c r="A573" s="27" t="s">
        <v>167</v>
      </c>
      <c r="B573" s="28" t="s">
        <v>96</v>
      </c>
      <c r="C573" s="28" t="s">
        <v>40</v>
      </c>
      <c r="D573" s="28" t="s">
        <v>39</v>
      </c>
      <c r="E573" s="28" t="s">
        <v>230</v>
      </c>
      <c r="F573" s="28" t="s">
        <v>170</v>
      </c>
      <c r="G573" s="31">
        <f>G574</f>
        <v>0</v>
      </c>
      <c r="H573" s="31"/>
      <c r="I573" s="31"/>
    </row>
    <row r="574" spans="1:9" s="32" customFormat="1" ht="25.5" hidden="1">
      <c r="A574" s="12" t="s">
        <v>169</v>
      </c>
      <c r="B574" s="49">
        <v>650</v>
      </c>
      <c r="C574" s="28" t="s">
        <v>40</v>
      </c>
      <c r="D574" s="28" t="s">
        <v>39</v>
      </c>
      <c r="E574" s="28" t="s">
        <v>230</v>
      </c>
      <c r="F574" s="52">
        <v>240</v>
      </c>
      <c r="G574" s="56">
        <f>G575</f>
        <v>0</v>
      </c>
      <c r="H574" s="53"/>
      <c r="I574" s="53"/>
    </row>
    <row r="575" spans="1:9" s="32" customFormat="1" ht="25.5" hidden="1">
      <c r="A575" s="27" t="s">
        <v>195</v>
      </c>
      <c r="B575" s="28" t="s">
        <v>96</v>
      </c>
      <c r="C575" s="28" t="s">
        <v>40</v>
      </c>
      <c r="D575" s="28" t="s">
        <v>39</v>
      </c>
      <c r="E575" s="28" t="s">
        <v>230</v>
      </c>
      <c r="F575" s="28" t="s">
        <v>122</v>
      </c>
      <c r="G575" s="31"/>
      <c r="H575" s="31"/>
      <c r="I575" s="31"/>
    </row>
    <row r="576" spans="1:9" s="32" customFormat="1" ht="51" hidden="1">
      <c r="A576" s="33" t="s">
        <v>228</v>
      </c>
      <c r="B576" s="28" t="s">
        <v>96</v>
      </c>
      <c r="C576" s="28" t="s">
        <v>40</v>
      </c>
      <c r="D576" s="28" t="s">
        <v>39</v>
      </c>
      <c r="E576" s="28" t="s">
        <v>325</v>
      </c>
      <c r="F576" s="28"/>
      <c r="G576" s="31">
        <f>G577</f>
        <v>0</v>
      </c>
      <c r="H576" s="31"/>
      <c r="I576" s="31"/>
    </row>
    <row r="577" spans="1:9" s="32" customFormat="1" ht="25.5" hidden="1">
      <c r="A577" s="27" t="s">
        <v>167</v>
      </c>
      <c r="B577" s="28" t="s">
        <v>96</v>
      </c>
      <c r="C577" s="28" t="s">
        <v>40</v>
      </c>
      <c r="D577" s="28" t="s">
        <v>39</v>
      </c>
      <c r="E577" s="28" t="s">
        <v>325</v>
      </c>
      <c r="F577" s="28" t="s">
        <v>196</v>
      </c>
      <c r="G577" s="31">
        <f>G578</f>
        <v>0</v>
      </c>
      <c r="H577" s="31"/>
      <c r="I577" s="31"/>
    </row>
    <row r="578" spans="1:9" s="32" customFormat="1" ht="25.5" hidden="1">
      <c r="A578" s="12" t="s">
        <v>169</v>
      </c>
      <c r="B578" s="49">
        <v>650</v>
      </c>
      <c r="C578" s="28" t="s">
        <v>40</v>
      </c>
      <c r="D578" s="28" t="s">
        <v>39</v>
      </c>
      <c r="E578" s="28" t="s">
        <v>325</v>
      </c>
      <c r="F578" s="28" t="s">
        <v>216</v>
      </c>
      <c r="G578" s="56">
        <f>G579</f>
        <v>0</v>
      </c>
      <c r="H578" s="53"/>
      <c r="I578" s="53"/>
    </row>
    <row r="579" spans="1:9" s="32" customFormat="1" ht="25.5" hidden="1">
      <c r="A579" s="27" t="s">
        <v>195</v>
      </c>
      <c r="B579" s="28" t="s">
        <v>96</v>
      </c>
      <c r="C579" s="28" t="s">
        <v>40</v>
      </c>
      <c r="D579" s="28" t="s">
        <v>39</v>
      </c>
      <c r="E579" s="28" t="s">
        <v>325</v>
      </c>
      <c r="F579" s="28" t="s">
        <v>141</v>
      </c>
      <c r="G579" s="31"/>
      <c r="H579" s="43"/>
      <c r="I579" s="31"/>
    </row>
    <row r="580" spans="1:9" s="32" customFormat="1" ht="38.25" customHeight="1">
      <c r="A580" s="27" t="s">
        <v>498</v>
      </c>
      <c r="B580" s="28" t="s">
        <v>96</v>
      </c>
      <c r="C580" s="28" t="s">
        <v>40</v>
      </c>
      <c r="D580" s="28" t="s">
        <v>39</v>
      </c>
      <c r="E580" s="28" t="s">
        <v>487</v>
      </c>
      <c r="F580" s="28"/>
      <c r="G580" s="31">
        <f>G581</f>
        <v>0</v>
      </c>
      <c r="H580" s="31"/>
      <c r="I580" s="31"/>
    </row>
    <row r="581" spans="1:9" s="32" customFormat="1" ht="25.5">
      <c r="A581" s="27" t="s">
        <v>499</v>
      </c>
      <c r="B581" s="28" t="s">
        <v>96</v>
      </c>
      <c r="C581" s="28" t="s">
        <v>40</v>
      </c>
      <c r="D581" s="28" t="s">
        <v>39</v>
      </c>
      <c r="E581" s="28" t="s">
        <v>488</v>
      </c>
      <c r="F581" s="28"/>
      <c r="G581" s="31">
        <f>G582+G547</f>
        <v>0</v>
      </c>
      <c r="H581" s="31"/>
      <c r="I581" s="31"/>
    </row>
    <row r="582" spans="1:9" s="32" customFormat="1" ht="25.5">
      <c r="A582" s="27" t="s">
        <v>167</v>
      </c>
      <c r="B582" s="28" t="s">
        <v>96</v>
      </c>
      <c r="C582" s="28" t="s">
        <v>40</v>
      </c>
      <c r="D582" s="28" t="s">
        <v>39</v>
      </c>
      <c r="E582" s="28" t="s">
        <v>488</v>
      </c>
      <c r="F582" s="28" t="s">
        <v>170</v>
      </c>
      <c r="G582" s="31">
        <f>G583</f>
        <v>0</v>
      </c>
      <c r="H582" s="31"/>
      <c r="I582" s="31"/>
    </row>
    <row r="583" spans="1:9" s="32" customFormat="1" ht="26.25" customHeight="1">
      <c r="A583" s="12" t="s">
        <v>169</v>
      </c>
      <c r="B583" s="49">
        <v>650</v>
      </c>
      <c r="C583" s="28" t="s">
        <v>40</v>
      </c>
      <c r="D583" s="28" t="s">
        <v>39</v>
      </c>
      <c r="E583" s="28" t="s">
        <v>488</v>
      </c>
      <c r="F583" s="52">
        <v>240</v>
      </c>
      <c r="G583" s="56"/>
      <c r="H583" s="53"/>
      <c r="I583" s="53"/>
    </row>
    <row r="584" spans="1:9" s="32" customFormat="1" ht="32.25" customHeight="1" hidden="1">
      <c r="A584" s="27" t="s">
        <v>446</v>
      </c>
      <c r="B584" s="28" t="s">
        <v>96</v>
      </c>
      <c r="C584" s="28" t="s">
        <v>40</v>
      </c>
      <c r="D584" s="28" t="s">
        <v>39</v>
      </c>
      <c r="E584" s="28" t="s">
        <v>451</v>
      </c>
      <c r="F584" s="28"/>
      <c r="G584" s="31">
        <f>G585</f>
        <v>0</v>
      </c>
      <c r="H584" s="31"/>
      <c r="I584" s="31"/>
    </row>
    <row r="585" spans="1:9" s="32" customFormat="1" ht="51" hidden="1">
      <c r="A585" s="27" t="s">
        <v>490</v>
      </c>
      <c r="B585" s="28" t="s">
        <v>96</v>
      </c>
      <c r="C585" s="28" t="s">
        <v>40</v>
      </c>
      <c r="D585" s="28" t="s">
        <v>39</v>
      </c>
      <c r="E585" s="28" t="s">
        <v>452</v>
      </c>
      <c r="F585" s="28"/>
      <c r="G585" s="31">
        <f>G586+G551</f>
        <v>0</v>
      </c>
      <c r="H585" s="31"/>
      <c r="I585" s="31"/>
    </row>
    <row r="586" spans="1:9" s="32" customFormat="1" ht="51" hidden="1">
      <c r="A586" s="12" t="s">
        <v>177</v>
      </c>
      <c r="B586" s="28" t="s">
        <v>96</v>
      </c>
      <c r="C586" s="28" t="s">
        <v>40</v>
      </c>
      <c r="D586" s="28" t="s">
        <v>39</v>
      </c>
      <c r="E586" s="28" t="s">
        <v>452</v>
      </c>
      <c r="F586" s="52">
        <v>600</v>
      </c>
      <c r="G586" s="31">
        <f>G587</f>
        <v>0</v>
      </c>
      <c r="H586" s="31"/>
      <c r="I586" s="31"/>
    </row>
    <row r="587" spans="1:9" s="32" customFormat="1" ht="15.75" customHeight="1" hidden="1">
      <c r="A587" s="27" t="s">
        <v>217</v>
      </c>
      <c r="B587" s="49">
        <v>650</v>
      </c>
      <c r="C587" s="28" t="s">
        <v>40</v>
      </c>
      <c r="D587" s="28" t="s">
        <v>39</v>
      </c>
      <c r="E587" s="28" t="s">
        <v>452</v>
      </c>
      <c r="F587" s="52">
        <v>610</v>
      </c>
      <c r="G587" s="56"/>
      <c r="H587" s="53"/>
      <c r="I587" s="53"/>
    </row>
    <row r="588" spans="1:9" s="32" customFormat="1" ht="32.25" customHeight="1" hidden="1">
      <c r="A588" s="27" t="s">
        <v>446</v>
      </c>
      <c r="B588" s="28" t="s">
        <v>96</v>
      </c>
      <c r="C588" s="28" t="s">
        <v>40</v>
      </c>
      <c r="D588" s="28" t="s">
        <v>39</v>
      </c>
      <c r="E588" s="28" t="s">
        <v>453</v>
      </c>
      <c r="F588" s="28"/>
      <c r="G588" s="31">
        <f>G589</f>
        <v>0</v>
      </c>
      <c r="H588" s="31"/>
      <c r="I588" s="31"/>
    </row>
    <row r="589" spans="1:9" s="32" customFormat="1" ht="51" hidden="1">
      <c r="A589" s="27" t="s">
        <v>490</v>
      </c>
      <c r="B589" s="28" t="s">
        <v>96</v>
      </c>
      <c r="C589" s="28" t="s">
        <v>40</v>
      </c>
      <c r="D589" s="28" t="s">
        <v>39</v>
      </c>
      <c r="E589" s="28" t="s">
        <v>454</v>
      </c>
      <c r="F589" s="28"/>
      <c r="G589" s="31">
        <f>G590+G555</f>
        <v>0</v>
      </c>
      <c r="H589" s="31"/>
      <c r="I589" s="31"/>
    </row>
    <row r="590" spans="1:9" s="32" customFormat="1" ht="51" hidden="1">
      <c r="A590" s="12" t="s">
        <v>177</v>
      </c>
      <c r="B590" s="28" t="s">
        <v>96</v>
      </c>
      <c r="C590" s="28" t="s">
        <v>40</v>
      </c>
      <c r="D590" s="28" t="s">
        <v>39</v>
      </c>
      <c r="E590" s="28" t="s">
        <v>454</v>
      </c>
      <c r="F590" s="52">
        <v>600</v>
      </c>
      <c r="G590" s="31">
        <f>G591</f>
        <v>0</v>
      </c>
      <c r="H590" s="31"/>
      <c r="I590" s="31"/>
    </row>
    <row r="591" spans="1:9" s="32" customFormat="1" ht="15.75" customHeight="1" hidden="1">
      <c r="A591" s="27" t="s">
        <v>217</v>
      </c>
      <c r="B591" s="49">
        <v>650</v>
      </c>
      <c r="C591" s="28" t="s">
        <v>40</v>
      </c>
      <c r="D591" s="28" t="s">
        <v>39</v>
      </c>
      <c r="E591" s="28" t="s">
        <v>454</v>
      </c>
      <c r="F591" s="52">
        <v>610</v>
      </c>
      <c r="G591" s="56"/>
      <c r="H591" s="53"/>
      <c r="I591" s="53"/>
    </row>
    <row r="592" spans="1:9" s="98" customFormat="1" ht="13.5" customHeight="1" hidden="1">
      <c r="A592" s="47" t="s">
        <v>433</v>
      </c>
      <c r="B592" s="77"/>
      <c r="C592" s="48" t="s">
        <v>432</v>
      </c>
      <c r="D592" s="48"/>
      <c r="E592" s="48"/>
      <c r="F592" s="89"/>
      <c r="G592" s="90">
        <f aca="true" t="shared" si="5" ref="G592:H597">G593</f>
        <v>0</v>
      </c>
      <c r="H592" s="90">
        <f t="shared" si="5"/>
        <v>0</v>
      </c>
      <c r="I592" s="81"/>
    </row>
    <row r="593" spans="1:9" s="32" customFormat="1" ht="13.5" customHeight="1" hidden="1">
      <c r="A593" s="27" t="s">
        <v>434</v>
      </c>
      <c r="B593" s="49"/>
      <c r="C593" s="28" t="s">
        <v>432</v>
      </c>
      <c r="D593" s="28" t="s">
        <v>40</v>
      </c>
      <c r="E593" s="28"/>
      <c r="F593" s="52"/>
      <c r="G593" s="56">
        <f t="shared" si="5"/>
        <v>0</v>
      </c>
      <c r="H593" s="56">
        <f t="shared" si="5"/>
        <v>0</v>
      </c>
      <c r="I593" s="53"/>
    </row>
    <row r="594" spans="1:9" s="32" customFormat="1" ht="12.75" hidden="1">
      <c r="A594" s="17" t="s">
        <v>480</v>
      </c>
      <c r="B594" s="49"/>
      <c r="C594" s="28" t="s">
        <v>432</v>
      </c>
      <c r="D594" s="28" t="s">
        <v>40</v>
      </c>
      <c r="E594" s="28" t="s">
        <v>481</v>
      </c>
      <c r="F594" s="52"/>
      <c r="G594" s="56">
        <f t="shared" si="5"/>
        <v>0</v>
      </c>
      <c r="H594" s="56">
        <f t="shared" si="5"/>
        <v>0</v>
      </c>
      <c r="I594" s="53"/>
    </row>
    <row r="595" spans="1:9" s="32" customFormat="1" ht="25.5" hidden="1">
      <c r="A595" s="60" t="s">
        <v>482</v>
      </c>
      <c r="B595" s="49"/>
      <c r="C595" s="28" t="s">
        <v>432</v>
      </c>
      <c r="D595" s="28" t="s">
        <v>40</v>
      </c>
      <c r="E595" s="28" t="s">
        <v>483</v>
      </c>
      <c r="F595" s="52"/>
      <c r="G595" s="56">
        <f t="shared" si="5"/>
        <v>0</v>
      </c>
      <c r="H595" s="56">
        <f t="shared" si="5"/>
        <v>0</v>
      </c>
      <c r="I595" s="53"/>
    </row>
    <row r="596" spans="1:9" s="32" customFormat="1" ht="38.25" customHeight="1" hidden="1">
      <c r="A596" s="12" t="s">
        <v>491</v>
      </c>
      <c r="B596" s="29" t="s">
        <v>96</v>
      </c>
      <c r="C596" s="28" t="s">
        <v>432</v>
      </c>
      <c r="D596" s="28" t="s">
        <v>40</v>
      </c>
      <c r="E596" s="51">
        <v>4000184290</v>
      </c>
      <c r="F596" s="52"/>
      <c r="G596" s="56">
        <f t="shared" si="5"/>
        <v>0</v>
      </c>
      <c r="H596" s="56">
        <f t="shared" si="5"/>
        <v>0</v>
      </c>
      <c r="I596" s="53"/>
    </row>
    <row r="597" spans="1:9" s="32" customFormat="1" ht="25.5" customHeight="1" hidden="1">
      <c r="A597" s="27" t="s">
        <v>167</v>
      </c>
      <c r="B597" s="28" t="s">
        <v>96</v>
      </c>
      <c r="C597" s="28" t="s">
        <v>432</v>
      </c>
      <c r="D597" s="28" t="s">
        <v>40</v>
      </c>
      <c r="E597" s="51">
        <v>4000184290</v>
      </c>
      <c r="F597" s="52">
        <v>200</v>
      </c>
      <c r="G597" s="56">
        <f t="shared" si="5"/>
        <v>0</v>
      </c>
      <c r="H597" s="56">
        <f t="shared" si="5"/>
        <v>0</v>
      </c>
      <c r="I597" s="53"/>
    </row>
    <row r="598" spans="1:9" s="32" customFormat="1" ht="25.5" hidden="1">
      <c r="A598" s="12" t="s">
        <v>169</v>
      </c>
      <c r="B598" s="49">
        <v>650</v>
      </c>
      <c r="C598" s="28" t="s">
        <v>432</v>
      </c>
      <c r="D598" s="28" t="s">
        <v>40</v>
      </c>
      <c r="E598" s="51">
        <v>4000184290</v>
      </c>
      <c r="F598" s="52">
        <v>240</v>
      </c>
      <c r="G598" s="56"/>
      <c r="H598" s="56">
        <f>G598</f>
        <v>0</v>
      </c>
      <c r="I598" s="53"/>
    </row>
    <row r="599" spans="1:9" s="32" customFormat="1" ht="25.5" hidden="1">
      <c r="A599" s="33" t="s">
        <v>447</v>
      </c>
      <c r="B599" s="28" t="s">
        <v>96</v>
      </c>
      <c r="C599" s="28" t="s">
        <v>33</v>
      </c>
      <c r="D599" s="28" t="s">
        <v>40</v>
      </c>
      <c r="E599" s="51">
        <v>1800100590</v>
      </c>
      <c r="F599" s="48"/>
      <c r="G599" s="43">
        <f>G600</f>
        <v>0</v>
      </c>
      <c r="H599" s="43"/>
      <c r="I599" s="43"/>
    </row>
    <row r="600" spans="1:9" s="32" customFormat="1" ht="51" hidden="1">
      <c r="A600" s="12" t="s">
        <v>177</v>
      </c>
      <c r="B600" s="28" t="s">
        <v>96</v>
      </c>
      <c r="C600" s="28" t="s">
        <v>33</v>
      </c>
      <c r="D600" s="28" t="s">
        <v>40</v>
      </c>
      <c r="E600" s="51">
        <v>1800100590</v>
      </c>
      <c r="F600" s="48"/>
      <c r="G600" s="43">
        <f>G601</f>
        <v>0</v>
      </c>
      <c r="H600" s="43"/>
      <c r="I600" s="43"/>
    </row>
    <row r="601" spans="1:9" s="32" customFormat="1" ht="12.75" hidden="1">
      <c r="A601" s="27" t="s">
        <v>217</v>
      </c>
      <c r="B601" s="28" t="s">
        <v>96</v>
      </c>
      <c r="C601" s="28" t="s">
        <v>33</v>
      </c>
      <c r="D601" s="28" t="s">
        <v>40</v>
      </c>
      <c r="E601" s="51">
        <v>1800100590</v>
      </c>
      <c r="F601" s="52" t="s">
        <v>168</v>
      </c>
      <c r="G601" s="56">
        <f>G606</f>
        <v>0</v>
      </c>
      <c r="H601" s="61"/>
      <c r="I601" s="62" t="s">
        <v>168</v>
      </c>
    </row>
    <row r="602" spans="1:9" s="32" customFormat="1" ht="51" hidden="1">
      <c r="A602" s="12" t="s">
        <v>456</v>
      </c>
      <c r="B602" s="29" t="s">
        <v>96</v>
      </c>
      <c r="C602" s="28" t="s">
        <v>33</v>
      </c>
      <c r="D602" s="28" t="s">
        <v>40</v>
      </c>
      <c r="E602" s="51">
        <v>1800182390</v>
      </c>
      <c r="F602" s="52" t="s">
        <v>168</v>
      </c>
      <c r="G602" s="56">
        <f>G603</f>
        <v>0</v>
      </c>
      <c r="H602" s="61"/>
      <c r="I602" s="62" t="s">
        <v>168</v>
      </c>
    </row>
    <row r="603" spans="1:9" s="32" customFormat="1" ht="25.5" hidden="1">
      <c r="A603" s="27" t="s">
        <v>167</v>
      </c>
      <c r="B603" s="28" t="s">
        <v>96</v>
      </c>
      <c r="C603" s="28" t="s">
        <v>33</v>
      </c>
      <c r="D603" s="28" t="s">
        <v>40</v>
      </c>
      <c r="E603" s="51">
        <v>1800182390</v>
      </c>
      <c r="F603" s="28" t="s">
        <v>196</v>
      </c>
      <c r="G603" s="31">
        <f>G604</f>
        <v>0</v>
      </c>
      <c r="H603" s="31"/>
      <c r="I603" s="31"/>
    </row>
    <row r="604" spans="1:9" s="32" customFormat="1" ht="25.5" hidden="1">
      <c r="A604" s="12" t="s">
        <v>169</v>
      </c>
      <c r="B604" s="49">
        <v>650</v>
      </c>
      <c r="C604" s="28" t="s">
        <v>33</v>
      </c>
      <c r="D604" s="28" t="s">
        <v>40</v>
      </c>
      <c r="E604" s="51">
        <v>1800182390</v>
      </c>
      <c r="F604" s="28" t="s">
        <v>216</v>
      </c>
      <c r="G604" s="31">
        <f>G605</f>
        <v>0</v>
      </c>
      <c r="H604" s="31"/>
      <c r="I604" s="31"/>
    </row>
    <row r="605" spans="1:9" s="32" customFormat="1" ht="38.25" hidden="1">
      <c r="A605" s="27" t="s">
        <v>491</v>
      </c>
      <c r="B605" s="49"/>
      <c r="C605" s="28" t="s">
        <v>33</v>
      </c>
      <c r="D605" s="28" t="s">
        <v>40</v>
      </c>
      <c r="E605" s="28" t="s">
        <v>518</v>
      </c>
      <c r="F605" s="28" t="s">
        <v>141</v>
      </c>
      <c r="G605" s="31"/>
      <c r="H605" s="31"/>
      <c r="I605" s="31"/>
    </row>
    <row r="606" spans="1:9" s="32" customFormat="1" ht="25.5" hidden="1">
      <c r="A606" s="27" t="s">
        <v>167</v>
      </c>
      <c r="B606" s="49"/>
      <c r="C606" s="28" t="s">
        <v>33</v>
      </c>
      <c r="D606" s="28" t="s">
        <v>40</v>
      </c>
      <c r="E606" s="28" t="s">
        <v>518</v>
      </c>
      <c r="F606" s="52" t="s">
        <v>168</v>
      </c>
      <c r="G606" s="56">
        <f>G609</f>
        <v>0</v>
      </c>
      <c r="H606" s="61"/>
      <c r="I606" s="62" t="s">
        <v>168</v>
      </c>
    </row>
    <row r="607" spans="1:9" s="32" customFormat="1" ht="25.5" hidden="1">
      <c r="A607" s="12" t="s">
        <v>169</v>
      </c>
      <c r="B607" s="49"/>
      <c r="C607" s="28" t="s">
        <v>33</v>
      </c>
      <c r="D607" s="28" t="s">
        <v>40</v>
      </c>
      <c r="E607" s="28" t="s">
        <v>518</v>
      </c>
      <c r="F607" s="28" t="s">
        <v>175</v>
      </c>
      <c r="G607" s="31">
        <f>G608</f>
        <v>0</v>
      </c>
      <c r="H607" s="31"/>
      <c r="I607" s="31"/>
    </row>
    <row r="608" spans="1:9" s="32" customFormat="1" ht="12.75" hidden="1">
      <c r="A608" s="93" t="s">
        <v>124</v>
      </c>
      <c r="B608" s="29" t="s">
        <v>96</v>
      </c>
      <c r="C608" s="50">
        <v>7</v>
      </c>
      <c r="D608" s="50">
        <v>7</v>
      </c>
      <c r="E608" s="99">
        <v>702115</v>
      </c>
      <c r="F608" s="29" t="s">
        <v>120</v>
      </c>
      <c r="G608" s="30"/>
      <c r="H608" s="31"/>
      <c r="I608" s="31"/>
    </row>
    <row r="609" spans="1:9" s="32" customFormat="1" ht="12.75" hidden="1">
      <c r="A609" s="12" t="s">
        <v>436</v>
      </c>
      <c r="B609" s="49">
        <v>650</v>
      </c>
      <c r="C609" s="50">
        <v>7</v>
      </c>
      <c r="D609" s="50">
        <v>7</v>
      </c>
      <c r="E609" s="99" t="s">
        <v>335</v>
      </c>
      <c r="F609" s="52" t="s">
        <v>168</v>
      </c>
      <c r="G609" s="56">
        <f>G610+G613</f>
        <v>0</v>
      </c>
      <c r="H609" s="61"/>
      <c r="I609" s="62" t="s">
        <v>168</v>
      </c>
    </row>
    <row r="610" spans="1:9" s="32" customFormat="1" ht="25.5" hidden="1">
      <c r="A610" s="27" t="s">
        <v>167</v>
      </c>
      <c r="B610" s="28" t="s">
        <v>96</v>
      </c>
      <c r="C610" s="50">
        <v>7</v>
      </c>
      <c r="D610" s="50">
        <v>7</v>
      </c>
      <c r="E610" s="99" t="s">
        <v>335</v>
      </c>
      <c r="F610" s="28" t="s">
        <v>170</v>
      </c>
      <c r="G610" s="31">
        <f>G611</f>
        <v>0</v>
      </c>
      <c r="H610" s="31"/>
      <c r="I610" s="31"/>
    </row>
    <row r="611" spans="1:9" s="32" customFormat="1" ht="25.5" hidden="1">
      <c r="A611" s="12" t="s">
        <v>169</v>
      </c>
      <c r="B611" s="49">
        <v>650</v>
      </c>
      <c r="C611" s="50">
        <v>7</v>
      </c>
      <c r="D611" s="50">
        <v>7</v>
      </c>
      <c r="E611" s="99" t="s">
        <v>335</v>
      </c>
      <c r="F611" s="52">
        <v>240</v>
      </c>
      <c r="G611" s="56"/>
      <c r="H611" s="53"/>
      <c r="I611" s="53"/>
    </row>
    <row r="612" spans="1:9" s="32" customFormat="1" ht="25.5" hidden="1">
      <c r="A612" s="27" t="s">
        <v>195</v>
      </c>
      <c r="B612" s="28" t="s">
        <v>96</v>
      </c>
      <c r="C612" s="50">
        <v>7</v>
      </c>
      <c r="D612" s="50">
        <v>7</v>
      </c>
      <c r="E612" s="99" t="s">
        <v>335</v>
      </c>
      <c r="F612" s="28" t="s">
        <v>122</v>
      </c>
      <c r="G612" s="31"/>
      <c r="H612" s="31"/>
      <c r="I612" s="31"/>
    </row>
    <row r="613" spans="1:9" s="32" customFormat="1" ht="38.25" hidden="1">
      <c r="A613" s="64" t="s">
        <v>274</v>
      </c>
      <c r="B613" s="28" t="s">
        <v>96</v>
      </c>
      <c r="C613" s="28" t="s">
        <v>93</v>
      </c>
      <c r="D613" s="28" t="s">
        <v>93</v>
      </c>
      <c r="E613" s="99" t="s">
        <v>335</v>
      </c>
      <c r="F613" s="28" t="s">
        <v>196</v>
      </c>
      <c r="G613" s="31">
        <f>G614</f>
        <v>0</v>
      </c>
      <c r="H613" s="31"/>
      <c r="I613" s="31"/>
    </row>
    <row r="614" spans="1:9" s="32" customFormat="1" ht="12.75" hidden="1">
      <c r="A614" s="64" t="s">
        <v>217</v>
      </c>
      <c r="B614" s="28" t="s">
        <v>96</v>
      </c>
      <c r="C614" s="28" t="s">
        <v>93</v>
      </c>
      <c r="D614" s="28" t="s">
        <v>93</v>
      </c>
      <c r="E614" s="99" t="s">
        <v>335</v>
      </c>
      <c r="F614" s="28" t="s">
        <v>216</v>
      </c>
      <c r="G614" s="31"/>
      <c r="H614" s="31"/>
      <c r="I614" s="31"/>
    </row>
    <row r="615" spans="1:9" s="32" customFormat="1" ht="63.75" hidden="1">
      <c r="A615" s="27" t="s">
        <v>131</v>
      </c>
      <c r="B615" s="28" t="s">
        <v>96</v>
      </c>
      <c r="C615" s="28" t="s">
        <v>93</v>
      </c>
      <c r="D615" s="28" t="s">
        <v>93</v>
      </c>
      <c r="E615" s="99" t="s">
        <v>335</v>
      </c>
      <c r="F615" s="28" t="s">
        <v>141</v>
      </c>
      <c r="G615" s="31"/>
      <c r="H615" s="31"/>
      <c r="I615" s="31"/>
    </row>
    <row r="616" spans="1:9" s="32" customFormat="1" ht="25.5" hidden="1">
      <c r="A616" s="12" t="s">
        <v>258</v>
      </c>
      <c r="B616" s="49">
        <v>650</v>
      </c>
      <c r="C616" s="50">
        <v>7</v>
      </c>
      <c r="D616" s="50">
        <v>7</v>
      </c>
      <c r="E616" s="51">
        <v>7950100</v>
      </c>
      <c r="F616" s="52" t="s">
        <v>168</v>
      </c>
      <c r="G616" s="56">
        <f>G619</f>
        <v>0</v>
      </c>
      <c r="H616" s="31"/>
      <c r="I616" s="31"/>
    </row>
    <row r="617" spans="1:9" s="32" customFormat="1" ht="12.75" hidden="1">
      <c r="A617" s="64" t="s">
        <v>257</v>
      </c>
      <c r="B617" s="49">
        <v>650</v>
      </c>
      <c r="C617" s="50">
        <v>7</v>
      </c>
      <c r="D617" s="50">
        <v>7</v>
      </c>
      <c r="E617" s="51">
        <v>7950103</v>
      </c>
      <c r="F617" s="52" t="s">
        <v>168</v>
      </c>
      <c r="G617" s="56">
        <f>G620</f>
        <v>0</v>
      </c>
      <c r="H617" s="61"/>
      <c r="I617" s="62" t="s">
        <v>168</v>
      </c>
    </row>
    <row r="618" spans="1:9" s="32" customFormat="1" ht="51" hidden="1">
      <c r="A618" s="64" t="s">
        <v>177</v>
      </c>
      <c r="B618" s="28" t="s">
        <v>96</v>
      </c>
      <c r="C618" s="28" t="s">
        <v>93</v>
      </c>
      <c r="D618" s="28" t="s">
        <v>93</v>
      </c>
      <c r="E618" s="28" t="s">
        <v>256</v>
      </c>
      <c r="F618" s="28" t="s">
        <v>196</v>
      </c>
      <c r="G618" s="31">
        <f>G619</f>
        <v>0</v>
      </c>
      <c r="H618" s="31"/>
      <c r="I618" s="31"/>
    </row>
    <row r="619" spans="1:9" s="32" customFormat="1" ht="12.75" hidden="1">
      <c r="A619" s="64" t="s">
        <v>217</v>
      </c>
      <c r="B619" s="28" t="s">
        <v>96</v>
      </c>
      <c r="C619" s="28" t="s">
        <v>93</v>
      </c>
      <c r="D619" s="28" t="s">
        <v>93</v>
      </c>
      <c r="E619" s="28" t="s">
        <v>224</v>
      </c>
      <c r="F619" s="28" t="s">
        <v>216</v>
      </c>
      <c r="G619" s="31">
        <f>G620</f>
        <v>0</v>
      </c>
      <c r="H619" s="31"/>
      <c r="I619" s="31"/>
    </row>
    <row r="620" spans="1:9" s="32" customFormat="1" ht="25.5" hidden="1">
      <c r="A620" s="64" t="s">
        <v>140</v>
      </c>
      <c r="B620" s="28" t="s">
        <v>96</v>
      </c>
      <c r="C620" s="28" t="s">
        <v>93</v>
      </c>
      <c r="D620" s="28" t="s">
        <v>93</v>
      </c>
      <c r="E620" s="28" t="s">
        <v>224</v>
      </c>
      <c r="F620" s="28" t="s">
        <v>141</v>
      </c>
      <c r="G620" s="31"/>
      <c r="H620" s="31"/>
      <c r="I620" s="31"/>
    </row>
    <row r="621" spans="1:9" s="32" customFormat="1" ht="12.75">
      <c r="A621" s="47" t="s">
        <v>210</v>
      </c>
      <c r="B621" s="48" t="s">
        <v>96</v>
      </c>
      <c r="C621" s="48" t="s">
        <v>44</v>
      </c>
      <c r="D621" s="48"/>
      <c r="E621" s="48"/>
      <c r="F621" s="48"/>
      <c r="G621" s="43">
        <f>G622</f>
        <v>7461874.5</v>
      </c>
      <c r="H621" s="43"/>
      <c r="I621" s="31"/>
    </row>
    <row r="622" spans="1:10" s="32" customFormat="1" ht="12.75">
      <c r="A622" s="27" t="s">
        <v>41</v>
      </c>
      <c r="B622" s="28" t="s">
        <v>96</v>
      </c>
      <c r="C622" s="28" t="s">
        <v>44</v>
      </c>
      <c r="D622" s="28" t="s">
        <v>30</v>
      </c>
      <c r="E622" s="28"/>
      <c r="F622" s="28"/>
      <c r="G622" s="31">
        <f>SUM(G623+G661)</f>
        <v>7461874.5</v>
      </c>
      <c r="H622" s="31"/>
      <c r="I622" s="31"/>
      <c r="J622" s="44"/>
    </row>
    <row r="623" spans="1:9" s="32" customFormat="1" ht="25.5">
      <c r="A623" s="27" t="s">
        <v>515</v>
      </c>
      <c r="B623" s="28" t="s">
        <v>96</v>
      </c>
      <c r="C623" s="28" t="s">
        <v>44</v>
      </c>
      <c r="D623" s="28" t="s">
        <v>30</v>
      </c>
      <c r="E623" s="28" t="s">
        <v>329</v>
      </c>
      <c r="F623" s="28"/>
      <c r="G623" s="31">
        <f>G624</f>
        <v>7461874.5</v>
      </c>
      <c r="H623" s="31"/>
      <c r="I623" s="31"/>
    </row>
    <row r="624" spans="1:9" s="32" customFormat="1" ht="12.75">
      <c r="A624" s="27" t="s">
        <v>383</v>
      </c>
      <c r="B624" s="28" t="s">
        <v>96</v>
      </c>
      <c r="C624" s="28" t="s">
        <v>44</v>
      </c>
      <c r="D624" s="28" t="s">
        <v>30</v>
      </c>
      <c r="E624" s="28" t="s">
        <v>330</v>
      </c>
      <c r="F624" s="28"/>
      <c r="G624" s="31">
        <f>G625+G658+G631+G655+G652</f>
        <v>7461874.5</v>
      </c>
      <c r="H624" s="31"/>
      <c r="I624" s="31"/>
    </row>
    <row r="625" spans="1:9" s="32" customFormat="1" ht="27.75" customHeight="1">
      <c r="A625" s="27" t="s">
        <v>447</v>
      </c>
      <c r="B625" s="28" t="s">
        <v>96</v>
      </c>
      <c r="C625" s="28" t="s">
        <v>44</v>
      </c>
      <c r="D625" s="28" t="s">
        <v>30</v>
      </c>
      <c r="E625" s="28" t="s">
        <v>342</v>
      </c>
      <c r="F625" s="28"/>
      <c r="G625" s="31">
        <f>G627</f>
        <v>6274830.5</v>
      </c>
      <c r="H625" s="31"/>
      <c r="I625" s="31"/>
    </row>
    <row r="626" spans="1:9" s="32" customFormat="1" ht="38.25" customHeight="1">
      <c r="A626" s="64" t="s">
        <v>274</v>
      </c>
      <c r="B626" s="29" t="s">
        <v>96</v>
      </c>
      <c r="C626" s="28" t="s">
        <v>44</v>
      </c>
      <c r="D626" s="28" t="s">
        <v>30</v>
      </c>
      <c r="E626" s="28" t="s">
        <v>342</v>
      </c>
      <c r="F626" s="52">
        <v>600</v>
      </c>
      <c r="G626" s="56">
        <f>G627</f>
        <v>6274830.5</v>
      </c>
      <c r="H626" s="54"/>
      <c r="I626" s="55" t="s">
        <v>168</v>
      </c>
    </row>
    <row r="627" spans="1:9" s="32" customFormat="1" ht="12.75">
      <c r="A627" s="64" t="s">
        <v>217</v>
      </c>
      <c r="B627" s="28" t="s">
        <v>96</v>
      </c>
      <c r="C627" s="28" t="s">
        <v>44</v>
      </c>
      <c r="D627" s="28" t="s">
        <v>30</v>
      </c>
      <c r="E627" s="28" t="s">
        <v>342</v>
      </c>
      <c r="F627" s="28" t="s">
        <v>216</v>
      </c>
      <c r="G627" s="31">
        <f>6092700.5+182130</f>
        <v>6274830.5</v>
      </c>
      <c r="H627" s="31"/>
      <c r="I627" s="31"/>
    </row>
    <row r="628" spans="1:9" s="32" customFormat="1" ht="63.75" hidden="1">
      <c r="A628" s="27" t="s">
        <v>131</v>
      </c>
      <c r="B628" s="28" t="s">
        <v>96</v>
      </c>
      <c r="C628" s="28" t="s">
        <v>44</v>
      </c>
      <c r="D628" s="28" t="s">
        <v>30</v>
      </c>
      <c r="E628" s="28" t="s">
        <v>342</v>
      </c>
      <c r="F628" s="28" t="s">
        <v>129</v>
      </c>
      <c r="G628" s="31">
        <v>10938955</v>
      </c>
      <c r="H628" s="31"/>
      <c r="I628" s="31"/>
    </row>
    <row r="629" spans="1:9" s="32" customFormat="1" ht="25.5" hidden="1">
      <c r="A629" s="64" t="s">
        <v>140</v>
      </c>
      <c r="B629" s="28" t="s">
        <v>96</v>
      </c>
      <c r="C629" s="28" t="s">
        <v>44</v>
      </c>
      <c r="D629" s="28" t="s">
        <v>30</v>
      </c>
      <c r="E629" s="28" t="s">
        <v>342</v>
      </c>
      <c r="F629" s="28" t="s">
        <v>141</v>
      </c>
      <c r="G629" s="31">
        <v>230000</v>
      </c>
      <c r="H629" s="31"/>
      <c r="I629" s="31"/>
    </row>
    <row r="630" spans="1:9" s="32" customFormat="1" ht="12.75" hidden="1">
      <c r="A630" s="12"/>
      <c r="B630" s="28"/>
      <c r="C630" s="28"/>
      <c r="D630" s="28"/>
      <c r="E630" s="28" t="s">
        <v>331</v>
      </c>
      <c r="F630" s="28"/>
      <c r="G630" s="31"/>
      <c r="H630" s="31"/>
      <c r="I630" s="31"/>
    </row>
    <row r="631" spans="1:9" s="32" customFormat="1" ht="76.5">
      <c r="A631" s="27" t="s">
        <v>476</v>
      </c>
      <c r="B631" s="28" t="s">
        <v>96</v>
      </c>
      <c r="C631" s="28" t="s">
        <v>44</v>
      </c>
      <c r="D631" s="28" t="s">
        <v>30</v>
      </c>
      <c r="E631" s="28" t="s">
        <v>612</v>
      </c>
      <c r="F631" s="28"/>
      <c r="G631" s="31">
        <f>G632</f>
        <v>897000</v>
      </c>
      <c r="H631" s="31"/>
      <c r="I631" s="31"/>
    </row>
    <row r="632" spans="1:9" s="32" customFormat="1" ht="36.75" customHeight="1">
      <c r="A632" s="64" t="s">
        <v>274</v>
      </c>
      <c r="B632" s="29" t="s">
        <v>96</v>
      </c>
      <c r="C632" s="28" t="s">
        <v>44</v>
      </c>
      <c r="D632" s="28" t="s">
        <v>30</v>
      </c>
      <c r="E632" s="28" t="s">
        <v>612</v>
      </c>
      <c r="F632" s="52">
        <v>600</v>
      </c>
      <c r="G632" s="56">
        <f>G633</f>
        <v>897000</v>
      </c>
      <c r="H632" s="54"/>
      <c r="I632" s="55" t="s">
        <v>168</v>
      </c>
    </row>
    <row r="633" spans="1:9" s="32" customFormat="1" ht="12.75">
      <c r="A633" s="64" t="s">
        <v>217</v>
      </c>
      <c r="B633" s="28" t="s">
        <v>96</v>
      </c>
      <c r="C633" s="28" t="s">
        <v>44</v>
      </c>
      <c r="D633" s="28" t="s">
        <v>30</v>
      </c>
      <c r="E633" s="28" t="s">
        <v>612</v>
      </c>
      <c r="F633" s="28" t="s">
        <v>216</v>
      </c>
      <c r="G633" s="31">
        <v>897000</v>
      </c>
      <c r="H633" s="31"/>
      <c r="I633" s="31"/>
    </row>
    <row r="634" spans="1:9" s="32" customFormat="1" ht="63.75" hidden="1">
      <c r="A634" s="27" t="s">
        <v>131</v>
      </c>
      <c r="B634" s="28" t="s">
        <v>96</v>
      </c>
      <c r="C634" s="28" t="s">
        <v>44</v>
      </c>
      <c r="D634" s="28" t="s">
        <v>30</v>
      </c>
      <c r="E634" s="28" t="s">
        <v>332</v>
      </c>
      <c r="F634" s="28" t="s">
        <v>129</v>
      </c>
      <c r="G634" s="31"/>
      <c r="H634" s="31"/>
      <c r="I634" s="31"/>
    </row>
    <row r="635" spans="1:9" s="32" customFormat="1" ht="63.75" hidden="1">
      <c r="A635" s="27" t="s">
        <v>131</v>
      </c>
      <c r="B635" s="28" t="s">
        <v>96</v>
      </c>
      <c r="C635" s="28" t="s">
        <v>44</v>
      </c>
      <c r="D635" s="28" t="s">
        <v>30</v>
      </c>
      <c r="E635" s="28" t="s">
        <v>332</v>
      </c>
      <c r="F635" s="28" t="s">
        <v>129</v>
      </c>
      <c r="G635" s="31">
        <v>1653993</v>
      </c>
      <c r="H635" s="31"/>
      <c r="I635" s="31"/>
    </row>
    <row r="636" spans="1:9" s="32" customFormat="1" ht="38.25" hidden="1">
      <c r="A636" s="27" t="s">
        <v>184</v>
      </c>
      <c r="B636" s="28" t="s">
        <v>96</v>
      </c>
      <c r="C636" s="28" t="s">
        <v>44</v>
      </c>
      <c r="D636" s="28" t="s">
        <v>30</v>
      </c>
      <c r="E636" s="28" t="s">
        <v>70</v>
      </c>
      <c r="F636" s="28"/>
      <c r="G636" s="31">
        <f>G637+G642</f>
        <v>0</v>
      </c>
      <c r="H636" s="31"/>
      <c r="I636" s="31"/>
    </row>
    <row r="637" spans="1:9" s="32" customFormat="1" ht="25.5" hidden="1">
      <c r="A637" s="27" t="s">
        <v>222</v>
      </c>
      <c r="B637" s="28" t="s">
        <v>96</v>
      </c>
      <c r="C637" s="28" t="s">
        <v>44</v>
      </c>
      <c r="D637" s="28" t="s">
        <v>30</v>
      </c>
      <c r="E637" s="28" t="s">
        <v>133</v>
      </c>
      <c r="F637" s="28"/>
      <c r="G637" s="31">
        <f>G638</f>
        <v>0</v>
      </c>
      <c r="H637" s="31"/>
      <c r="I637" s="31"/>
    </row>
    <row r="638" spans="1:9" s="32" customFormat="1" ht="25.5" hidden="1">
      <c r="A638" s="27" t="s">
        <v>167</v>
      </c>
      <c r="B638" s="28" t="s">
        <v>96</v>
      </c>
      <c r="C638" s="28" t="s">
        <v>44</v>
      </c>
      <c r="D638" s="28" t="s">
        <v>30</v>
      </c>
      <c r="E638" s="28" t="s">
        <v>133</v>
      </c>
      <c r="F638" s="28" t="s">
        <v>170</v>
      </c>
      <c r="G638" s="31">
        <f>G639</f>
        <v>0</v>
      </c>
      <c r="H638" s="31"/>
      <c r="I638" s="31"/>
    </row>
    <row r="639" spans="1:9" s="32" customFormat="1" ht="25.5" hidden="1">
      <c r="A639" s="12" t="s">
        <v>169</v>
      </c>
      <c r="B639" s="49">
        <v>650</v>
      </c>
      <c r="C639" s="28" t="s">
        <v>44</v>
      </c>
      <c r="D639" s="28" t="s">
        <v>30</v>
      </c>
      <c r="E639" s="28" t="s">
        <v>133</v>
      </c>
      <c r="F639" s="52">
        <v>240</v>
      </c>
      <c r="G639" s="56">
        <f>G640</f>
        <v>0</v>
      </c>
      <c r="H639" s="53"/>
      <c r="I639" s="53"/>
    </row>
    <row r="640" spans="1:9" s="32" customFormat="1" ht="25.5" hidden="1">
      <c r="A640" s="27" t="s">
        <v>195</v>
      </c>
      <c r="B640" s="28" t="s">
        <v>96</v>
      </c>
      <c r="C640" s="28" t="s">
        <v>44</v>
      </c>
      <c r="D640" s="28" t="s">
        <v>30</v>
      </c>
      <c r="E640" s="28" t="s">
        <v>133</v>
      </c>
      <c r="F640" s="28" t="s">
        <v>122</v>
      </c>
      <c r="G640" s="31"/>
      <c r="H640" s="31"/>
      <c r="I640" s="31"/>
    </row>
    <row r="641" spans="1:9" s="32" customFormat="1" ht="13.5" hidden="1">
      <c r="A641" s="100"/>
      <c r="B641" s="48"/>
      <c r="C641" s="48"/>
      <c r="D641" s="48"/>
      <c r="E641" s="48"/>
      <c r="F641" s="48"/>
      <c r="G641" s="43"/>
      <c r="H641" s="43"/>
      <c r="I641" s="31"/>
    </row>
    <row r="642" spans="1:9" s="32" customFormat="1" ht="25.5" hidden="1">
      <c r="A642" s="27" t="s">
        <v>56</v>
      </c>
      <c r="B642" s="28" t="s">
        <v>96</v>
      </c>
      <c r="C642" s="28" t="s">
        <v>44</v>
      </c>
      <c r="D642" s="28" t="s">
        <v>30</v>
      </c>
      <c r="E642" s="28" t="s">
        <v>71</v>
      </c>
      <c r="F642" s="28"/>
      <c r="G642" s="31">
        <f>G643</f>
        <v>0</v>
      </c>
      <c r="H642" s="31"/>
      <c r="I642" s="31"/>
    </row>
    <row r="643" spans="1:9" s="32" customFormat="1" ht="38.25" hidden="1">
      <c r="A643" s="64" t="s">
        <v>274</v>
      </c>
      <c r="B643" s="29" t="s">
        <v>96</v>
      </c>
      <c r="C643" s="28" t="s">
        <v>44</v>
      </c>
      <c r="D643" s="28" t="s">
        <v>30</v>
      </c>
      <c r="E643" s="28" t="s">
        <v>71</v>
      </c>
      <c r="F643" s="52">
        <v>600</v>
      </c>
      <c r="G643" s="56">
        <f>G645+G646</f>
        <v>0</v>
      </c>
      <c r="H643" s="54"/>
      <c r="I643" s="55" t="s">
        <v>168</v>
      </c>
    </row>
    <row r="644" spans="1:9" s="32" customFormat="1" ht="12.75" hidden="1">
      <c r="A644" s="64" t="s">
        <v>217</v>
      </c>
      <c r="B644" s="28" t="s">
        <v>96</v>
      </c>
      <c r="C644" s="28" t="s">
        <v>44</v>
      </c>
      <c r="D644" s="28" t="s">
        <v>30</v>
      </c>
      <c r="E644" s="28" t="s">
        <v>71</v>
      </c>
      <c r="F644" s="28" t="s">
        <v>216</v>
      </c>
      <c r="G644" s="31">
        <f>G645+G646</f>
        <v>0</v>
      </c>
      <c r="H644" s="31"/>
      <c r="I644" s="31"/>
    </row>
    <row r="645" spans="1:9" s="32" customFormat="1" ht="63.75" hidden="1">
      <c r="A645" s="27" t="s">
        <v>131</v>
      </c>
      <c r="B645" s="28" t="s">
        <v>96</v>
      </c>
      <c r="C645" s="28" t="s">
        <v>44</v>
      </c>
      <c r="D645" s="28" t="s">
        <v>30</v>
      </c>
      <c r="E645" s="28" t="s">
        <v>71</v>
      </c>
      <c r="F645" s="28" t="s">
        <v>129</v>
      </c>
      <c r="G645" s="31"/>
      <c r="H645" s="31"/>
      <c r="I645" s="31"/>
    </row>
    <row r="646" spans="1:9" s="32" customFormat="1" ht="25.5" hidden="1">
      <c r="A646" s="64" t="s">
        <v>140</v>
      </c>
      <c r="B646" s="28" t="s">
        <v>96</v>
      </c>
      <c r="C646" s="28" t="s">
        <v>44</v>
      </c>
      <c r="D646" s="28" t="s">
        <v>30</v>
      </c>
      <c r="E646" s="28" t="s">
        <v>71</v>
      </c>
      <c r="F646" s="28" t="s">
        <v>141</v>
      </c>
      <c r="G646" s="31"/>
      <c r="H646" s="31"/>
      <c r="I646" s="31"/>
    </row>
    <row r="647" spans="1:9" s="32" customFormat="1" ht="25.5" hidden="1">
      <c r="A647" s="33" t="s">
        <v>86</v>
      </c>
      <c r="B647" s="29" t="s">
        <v>96</v>
      </c>
      <c r="C647" s="28" t="s">
        <v>44</v>
      </c>
      <c r="D647" s="28" t="s">
        <v>30</v>
      </c>
      <c r="E647" s="28" t="s">
        <v>87</v>
      </c>
      <c r="F647" s="28"/>
      <c r="G647" s="31">
        <f>G648</f>
        <v>0</v>
      </c>
      <c r="H647" s="31"/>
      <c r="I647" s="31"/>
    </row>
    <row r="648" spans="1:9" s="32" customFormat="1" ht="76.5" hidden="1">
      <c r="A648" s="27" t="s">
        <v>226</v>
      </c>
      <c r="B648" s="28" t="s">
        <v>96</v>
      </c>
      <c r="C648" s="28" t="s">
        <v>44</v>
      </c>
      <c r="D648" s="28" t="s">
        <v>30</v>
      </c>
      <c r="E648" s="28" t="s">
        <v>225</v>
      </c>
      <c r="F648" s="28"/>
      <c r="G648" s="31">
        <f>G649</f>
        <v>0</v>
      </c>
      <c r="H648" s="31"/>
      <c r="I648" s="31"/>
    </row>
    <row r="649" spans="1:9" s="32" customFormat="1" ht="38.25" hidden="1">
      <c r="A649" s="64" t="s">
        <v>274</v>
      </c>
      <c r="B649" s="28" t="s">
        <v>96</v>
      </c>
      <c r="C649" s="28" t="s">
        <v>44</v>
      </c>
      <c r="D649" s="28" t="s">
        <v>30</v>
      </c>
      <c r="E649" s="28" t="s">
        <v>225</v>
      </c>
      <c r="F649" s="52">
        <v>600</v>
      </c>
      <c r="G649" s="31">
        <f>G650</f>
        <v>0</v>
      </c>
      <c r="H649" s="31"/>
      <c r="I649" s="31"/>
    </row>
    <row r="650" spans="1:9" s="32" customFormat="1" ht="12.75" hidden="1">
      <c r="A650" s="64" t="s">
        <v>217</v>
      </c>
      <c r="B650" s="49">
        <v>650</v>
      </c>
      <c r="C650" s="28" t="s">
        <v>44</v>
      </c>
      <c r="D650" s="28" t="s">
        <v>30</v>
      </c>
      <c r="E650" s="28" t="s">
        <v>225</v>
      </c>
      <c r="F650" s="28" t="s">
        <v>216</v>
      </c>
      <c r="G650" s="56">
        <f>G651</f>
        <v>0</v>
      </c>
      <c r="H650" s="53"/>
      <c r="I650" s="53"/>
    </row>
    <row r="651" spans="1:9" s="32" customFormat="1" ht="25.5" hidden="1">
      <c r="A651" s="64" t="s">
        <v>140</v>
      </c>
      <c r="B651" s="28" t="s">
        <v>96</v>
      </c>
      <c r="C651" s="28" t="s">
        <v>44</v>
      </c>
      <c r="D651" s="28" t="s">
        <v>30</v>
      </c>
      <c r="E651" s="28" t="s">
        <v>225</v>
      </c>
      <c r="F651" s="28" t="s">
        <v>141</v>
      </c>
      <c r="G651" s="31"/>
      <c r="H651" s="31"/>
      <c r="I651" s="31"/>
    </row>
    <row r="652" spans="1:9" s="32" customFormat="1" ht="57" customHeight="1" hidden="1">
      <c r="A652" s="27" t="s">
        <v>496</v>
      </c>
      <c r="B652" s="28" t="s">
        <v>96</v>
      </c>
      <c r="C652" s="28" t="s">
        <v>44</v>
      </c>
      <c r="D652" s="28" t="s">
        <v>30</v>
      </c>
      <c r="E652" s="28" t="s">
        <v>495</v>
      </c>
      <c r="F652" s="28"/>
      <c r="G652" s="31">
        <f>G654</f>
        <v>0</v>
      </c>
      <c r="H652" s="31"/>
      <c r="I652" s="31"/>
    </row>
    <row r="653" spans="1:9" s="32" customFormat="1" ht="38.25" customHeight="1" hidden="1">
      <c r="A653" s="64" t="s">
        <v>274</v>
      </c>
      <c r="B653" s="29" t="s">
        <v>96</v>
      </c>
      <c r="C653" s="28" t="s">
        <v>44</v>
      </c>
      <c r="D653" s="28" t="s">
        <v>30</v>
      </c>
      <c r="E653" s="28" t="s">
        <v>495</v>
      </c>
      <c r="F653" s="52">
        <v>600</v>
      </c>
      <c r="G653" s="56">
        <f>G654</f>
        <v>0</v>
      </c>
      <c r="H653" s="54"/>
      <c r="I653" s="55" t="s">
        <v>168</v>
      </c>
    </row>
    <row r="654" spans="1:9" s="32" customFormat="1" ht="12.75" hidden="1">
      <c r="A654" s="64" t="s">
        <v>217</v>
      </c>
      <c r="B654" s="28" t="s">
        <v>96</v>
      </c>
      <c r="C654" s="28" t="s">
        <v>44</v>
      </c>
      <c r="D654" s="28" t="s">
        <v>30</v>
      </c>
      <c r="E654" s="28" t="s">
        <v>495</v>
      </c>
      <c r="F654" s="28" t="s">
        <v>216</v>
      </c>
      <c r="G654" s="31"/>
      <c r="H654" s="31"/>
      <c r="I654" s="31"/>
    </row>
    <row r="655" spans="1:9" s="32" customFormat="1" ht="25.5">
      <c r="A655" s="27" t="s">
        <v>489</v>
      </c>
      <c r="B655" s="28" t="s">
        <v>96</v>
      </c>
      <c r="C655" s="28" t="s">
        <v>44</v>
      </c>
      <c r="D655" s="28" t="s">
        <v>30</v>
      </c>
      <c r="E655" s="28" t="s">
        <v>392</v>
      </c>
      <c r="F655" s="28"/>
      <c r="G655" s="31">
        <f>G656</f>
        <v>290044</v>
      </c>
      <c r="H655" s="31"/>
      <c r="I655" s="31"/>
    </row>
    <row r="656" spans="1:9" s="32" customFormat="1" ht="39.75" customHeight="1">
      <c r="A656" s="64" t="s">
        <v>274</v>
      </c>
      <c r="B656" s="29" t="s">
        <v>96</v>
      </c>
      <c r="C656" s="28" t="s">
        <v>44</v>
      </c>
      <c r="D656" s="28" t="s">
        <v>30</v>
      </c>
      <c r="E656" s="28" t="s">
        <v>392</v>
      </c>
      <c r="F656" s="52">
        <v>600</v>
      </c>
      <c r="G656" s="56">
        <f>G657</f>
        <v>290044</v>
      </c>
      <c r="H656" s="54"/>
      <c r="I656" s="55" t="s">
        <v>168</v>
      </c>
    </row>
    <row r="657" spans="1:9" s="32" customFormat="1" ht="12.75">
      <c r="A657" s="64" t="s">
        <v>217</v>
      </c>
      <c r="B657" s="28" t="s">
        <v>96</v>
      </c>
      <c r="C657" s="28" t="s">
        <v>44</v>
      </c>
      <c r="D657" s="28" t="s">
        <v>30</v>
      </c>
      <c r="E657" s="28" t="s">
        <v>392</v>
      </c>
      <c r="F657" s="28" t="s">
        <v>216</v>
      </c>
      <c r="G657" s="31">
        <v>290044</v>
      </c>
      <c r="H657" s="31"/>
      <c r="I657" s="31"/>
    </row>
    <row r="658" spans="1:9" s="58" customFormat="1" ht="89.25" hidden="1">
      <c r="A658" s="27" t="s">
        <v>477</v>
      </c>
      <c r="B658" s="28" t="s">
        <v>96</v>
      </c>
      <c r="C658" s="28" t="s">
        <v>44</v>
      </c>
      <c r="D658" s="28" t="s">
        <v>30</v>
      </c>
      <c r="E658" s="28" t="s">
        <v>427</v>
      </c>
      <c r="F658" s="28"/>
      <c r="G658" s="31">
        <f>G659</f>
        <v>0</v>
      </c>
      <c r="H658" s="31"/>
      <c r="I658" s="31"/>
    </row>
    <row r="659" spans="1:9" s="58" customFormat="1" ht="38.25" hidden="1">
      <c r="A659" s="64" t="s">
        <v>274</v>
      </c>
      <c r="B659" s="29" t="s">
        <v>96</v>
      </c>
      <c r="C659" s="28" t="s">
        <v>44</v>
      </c>
      <c r="D659" s="28" t="s">
        <v>30</v>
      </c>
      <c r="E659" s="28" t="s">
        <v>427</v>
      </c>
      <c r="F659" s="52">
        <v>600</v>
      </c>
      <c r="G659" s="56">
        <f>G660</f>
        <v>0</v>
      </c>
      <c r="H659" s="54"/>
      <c r="I659" s="55" t="s">
        <v>168</v>
      </c>
    </row>
    <row r="660" spans="1:9" s="58" customFormat="1" ht="12.75" hidden="1">
      <c r="A660" s="64" t="s">
        <v>217</v>
      </c>
      <c r="B660" s="28" t="s">
        <v>96</v>
      </c>
      <c r="C660" s="28" t="s">
        <v>44</v>
      </c>
      <c r="D660" s="28" t="s">
        <v>30</v>
      </c>
      <c r="E660" s="28" t="s">
        <v>427</v>
      </c>
      <c r="F660" s="28" t="s">
        <v>216</v>
      </c>
      <c r="G660" s="31"/>
      <c r="H660" s="31"/>
      <c r="I660" s="31"/>
    </row>
    <row r="661" spans="1:9" s="32" customFormat="1" ht="27" customHeight="1" hidden="1">
      <c r="A661" s="27" t="s">
        <v>382</v>
      </c>
      <c r="B661" s="28" t="s">
        <v>96</v>
      </c>
      <c r="C661" s="28" t="s">
        <v>44</v>
      </c>
      <c r="D661" s="28" t="s">
        <v>30</v>
      </c>
      <c r="E661" s="28" t="s">
        <v>365</v>
      </c>
      <c r="F661" s="28"/>
      <c r="G661" s="31">
        <f>G662</f>
        <v>0</v>
      </c>
      <c r="H661" s="31"/>
      <c r="I661" s="31"/>
    </row>
    <row r="662" spans="1:9" s="32" customFormat="1" ht="38.25" hidden="1">
      <c r="A662" s="27" t="s">
        <v>366</v>
      </c>
      <c r="B662" s="28" t="s">
        <v>96</v>
      </c>
      <c r="C662" s="28" t="s">
        <v>44</v>
      </c>
      <c r="D662" s="28" t="s">
        <v>30</v>
      </c>
      <c r="E662" s="28" t="s">
        <v>368</v>
      </c>
      <c r="F662" s="28"/>
      <c r="G662" s="31">
        <f>G663</f>
        <v>0</v>
      </c>
      <c r="H662" s="31"/>
      <c r="I662" s="31"/>
    </row>
    <row r="663" spans="1:9" s="32" customFormat="1" ht="30" customHeight="1" hidden="1">
      <c r="A663" s="64" t="s">
        <v>274</v>
      </c>
      <c r="B663" s="29" t="s">
        <v>96</v>
      </c>
      <c r="C663" s="28" t="s">
        <v>44</v>
      </c>
      <c r="D663" s="28" t="s">
        <v>30</v>
      </c>
      <c r="E663" s="28" t="s">
        <v>368</v>
      </c>
      <c r="F663" s="52">
        <v>600</v>
      </c>
      <c r="G663" s="56">
        <f>G664</f>
        <v>0</v>
      </c>
      <c r="H663" s="54"/>
      <c r="I663" s="55" t="s">
        <v>168</v>
      </c>
    </row>
    <row r="664" spans="1:9" s="32" customFormat="1" ht="30" customHeight="1" hidden="1">
      <c r="A664" s="64" t="s">
        <v>274</v>
      </c>
      <c r="B664" s="29" t="s">
        <v>96</v>
      </c>
      <c r="C664" s="28" t="s">
        <v>44</v>
      </c>
      <c r="D664" s="28" t="s">
        <v>30</v>
      </c>
      <c r="E664" s="28" t="s">
        <v>368</v>
      </c>
      <c r="F664" s="52">
        <v>600</v>
      </c>
      <c r="G664" s="56">
        <f>G665</f>
        <v>0</v>
      </c>
      <c r="H664" s="54"/>
      <c r="I664" s="55" t="s">
        <v>168</v>
      </c>
    </row>
    <row r="665" spans="1:9" s="32" customFormat="1" ht="12.75" hidden="1">
      <c r="A665" s="64" t="s">
        <v>217</v>
      </c>
      <c r="B665" s="28" t="s">
        <v>96</v>
      </c>
      <c r="C665" s="28" t="s">
        <v>44</v>
      </c>
      <c r="D665" s="28" t="s">
        <v>30</v>
      </c>
      <c r="E665" s="28" t="s">
        <v>368</v>
      </c>
      <c r="F665" s="28" t="s">
        <v>216</v>
      </c>
      <c r="G665" s="31"/>
      <c r="H665" s="31"/>
      <c r="I665" s="31"/>
    </row>
    <row r="666" spans="1:9" s="32" customFormat="1" ht="12.75" hidden="1">
      <c r="A666" s="101" t="s">
        <v>524</v>
      </c>
      <c r="B666" s="48" t="s">
        <v>96</v>
      </c>
      <c r="C666" s="48" t="s">
        <v>43</v>
      </c>
      <c r="D666" s="48"/>
      <c r="E666" s="48"/>
      <c r="F666" s="48"/>
      <c r="G666" s="43">
        <f>G667</f>
        <v>0</v>
      </c>
      <c r="H666" s="43"/>
      <c r="I666" s="43"/>
    </row>
    <row r="667" spans="1:9" s="32" customFormat="1" ht="12.75" hidden="1">
      <c r="A667" s="93" t="s">
        <v>525</v>
      </c>
      <c r="B667" s="48" t="s">
        <v>96</v>
      </c>
      <c r="C667" s="48" t="s">
        <v>43</v>
      </c>
      <c r="D667" s="48" t="s">
        <v>93</v>
      </c>
      <c r="E667" s="48"/>
      <c r="F667" s="48"/>
      <c r="G667" s="43">
        <f>G689</f>
        <v>0</v>
      </c>
      <c r="H667" s="43"/>
      <c r="I667" s="43"/>
    </row>
    <row r="668" spans="1:9" s="32" customFormat="1" ht="38.25" hidden="1">
      <c r="A668" s="12" t="s">
        <v>179</v>
      </c>
      <c r="B668" s="28" t="s">
        <v>96</v>
      </c>
      <c r="C668" s="50">
        <v>5</v>
      </c>
      <c r="D668" s="50">
        <v>1</v>
      </c>
      <c r="E668" s="51">
        <v>980000</v>
      </c>
      <c r="F668" s="52" t="s">
        <v>168</v>
      </c>
      <c r="G668" s="56">
        <f>G669+G677</f>
        <v>0</v>
      </c>
      <c r="H668" s="54"/>
      <c r="I668" s="55" t="s">
        <v>168</v>
      </c>
    </row>
    <row r="669" spans="1:9" s="32" customFormat="1" ht="102" hidden="1">
      <c r="A669" s="12" t="s">
        <v>248</v>
      </c>
      <c r="B669" s="28" t="s">
        <v>96</v>
      </c>
      <c r="C669" s="50">
        <v>5</v>
      </c>
      <c r="D669" s="50">
        <v>1</v>
      </c>
      <c r="E669" s="51">
        <v>980100</v>
      </c>
      <c r="F669" s="52" t="s">
        <v>168</v>
      </c>
      <c r="G669" s="56">
        <f>G673+G670</f>
        <v>0</v>
      </c>
      <c r="H669" s="54"/>
      <c r="I669" s="55" t="s">
        <v>168</v>
      </c>
    </row>
    <row r="670" spans="1:9" s="32" customFormat="1" ht="63.75" hidden="1">
      <c r="A670" s="12" t="s">
        <v>249</v>
      </c>
      <c r="B670" s="28" t="s">
        <v>96</v>
      </c>
      <c r="C670" s="28" t="s">
        <v>40</v>
      </c>
      <c r="D670" s="28" t="s">
        <v>30</v>
      </c>
      <c r="E670" s="28" t="s">
        <v>247</v>
      </c>
      <c r="F670" s="52"/>
      <c r="G670" s="56">
        <f>G671</f>
        <v>0</v>
      </c>
      <c r="H670" s="54"/>
      <c r="I670" s="55" t="s">
        <v>168</v>
      </c>
    </row>
    <row r="671" spans="1:9" s="32" customFormat="1" ht="12.75" hidden="1">
      <c r="A671" s="12" t="s">
        <v>171</v>
      </c>
      <c r="B671" s="28" t="s">
        <v>96</v>
      </c>
      <c r="C671" s="28" t="s">
        <v>40</v>
      </c>
      <c r="D671" s="28" t="s">
        <v>30</v>
      </c>
      <c r="E671" s="28" t="s">
        <v>247</v>
      </c>
      <c r="F671" s="52">
        <v>800</v>
      </c>
      <c r="G671" s="56">
        <f>G672</f>
        <v>0</v>
      </c>
      <c r="H671" s="54"/>
      <c r="I671" s="55" t="s">
        <v>168</v>
      </c>
    </row>
    <row r="672" spans="1:9" s="32" customFormat="1" ht="51" hidden="1">
      <c r="A672" s="27" t="s">
        <v>250</v>
      </c>
      <c r="B672" s="28" t="s">
        <v>96</v>
      </c>
      <c r="C672" s="28" t="s">
        <v>40</v>
      </c>
      <c r="D672" s="28" t="s">
        <v>30</v>
      </c>
      <c r="E672" s="28" t="s">
        <v>247</v>
      </c>
      <c r="F672" s="28" t="s">
        <v>144</v>
      </c>
      <c r="G672" s="31"/>
      <c r="H672" s="43"/>
      <c r="I672" s="31"/>
    </row>
    <row r="673" spans="1:9" s="32" customFormat="1" ht="63.75" hidden="1">
      <c r="A673" s="12" t="s">
        <v>251</v>
      </c>
      <c r="B673" s="28" t="s">
        <v>96</v>
      </c>
      <c r="C673" s="50">
        <v>5</v>
      </c>
      <c r="D673" s="50">
        <v>1</v>
      </c>
      <c r="E673" s="51">
        <v>980102</v>
      </c>
      <c r="F673" s="52" t="s">
        <v>168</v>
      </c>
      <c r="G673" s="56">
        <f>G674</f>
        <v>0</v>
      </c>
      <c r="H673" s="54"/>
      <c r="I673" s="55" t="s">
        <v>168</v>
      </c>
    </row>
    <row r="674" spans="1:9" s="32" customFormat="1" ht="12.75" hidden="1">
      <c r="A674" s="12" t="s">
        <v>180</v>
      </c>
      <c r="B674" s="28" t="s">
        <v>96</v>
      </c>
      <c r="C674" s="50">
        <v>5</v>
      </c>
      <c r="D674" s="50">
        <v>1</v>
      </c>
      <c r="E674" s="51">
        <v>980102</v>
      </c>
      <c r="F674" s="52">
        <v>400</v>
      </c>
      <c r="G674" s="56">
        <f>G675</f>
        <v>0</v>
      </c>
      <c r="H674" s="54"/>
      <c r="I674" s="55" t="s">
        <v>168</v>
      </c>
    </row>
    <row r="675" spans="1:9" s="32" customFormat="1" ht="38.25" hidden="1">
      <c r="A675" s="12" t="s">
        <v>252</v>
      </c>
      <c r="B675" s="28" t="s">
        <v>96</v>
      </c>
      <c r="C675" s="50">
        <v>5</v>
      </c>
      <c r="D675" s="50">
        <v>1</v>
      </c>
      <c r="E675" s="51">
        <v>980102</v>
      </c>
      <c r="F675" s="52">
        <v>440</v>
      </c>
      <c r="G675" s="56">
        <f>G676</f>
        <v>0</v>
      </c>
      <c r="H675" s="54"/>
      <c r="I675" s="55" t="s">
        <v>168</v>
      </c>
    </row>
    <row r="676" spans="1:9" s="32" customFormat="1" ht="51" hidden="1">
      <c r="A676" s="27" t="s">
        <v>253</v>
      </c>
      <c r="B676" s="28" t="s">
        <v>96</v>
      </c>
      <c r="C676" s="50">
        <v>5</v>
      </c>
      <c r="D676" s="50">
        <v>1</v>
      </c>
      <c r="E676" s="51">
        <v>980102</v>
      </c>
      <c r="F676" s="28" t="s">
        <v>149</v>
      </c>
      <c r="G676" s="31"/>
      <c r="H676" s="43"/>
      <c r="I676" s="31"/>
    </row>
    <row r="677" spans="1:9" s="32" customFormat="1" ht="63.75" hidden="1">
      <c r="A677" s="12" t="s">
        <v>298</v>
      </c>
      <c r="B677" s="28" t="s">
        <v>96</v>
      </c>
      <c r="C677" s="50">
        <v>5</v>
      </c>
      <c r="D677" s="50">
        <v>1</v>
      </c>
      <c r="E677" s="51">
        <v>980200</v>
      </c>
      <c r="F677" s="52" t="s">
        <v>168</v>
      </c>
      <c r="G677" s="56">
        <f>G678+G681+G685</f>
        <v>0</v>
      </c>
      <c r="H677" s="54"/>
      <c r="I677" s="55" t="s">
        <v>168</v>
      </c>
    </row>
    <row r="678" spans="1:9" s="32" customFormat="1" ht="38.25" hidden="1">
      <c r="A678" s="12" t="s">
        <v>254</v>
      </c>
      <c r="B678" s="28" t="s">
        <v>96</v>
      </c>
      <c r="C678" s="28" t="s">
        <v>40</v>
      </c>
      <c r="D678" s="28" t="s">
        <v>30</v>
      </c>
      <c r="E678" s="28" t="s">
        <v>246</v>
      </c>
      <c r="F678" s="52"/>
      <c r="G678" s="56">
        <f>G679</f>
        <v>0</v>
      </c>
      <c r="H678" s="54"/>
      <c r="I678" s="55" t="s">
        <v>168</v>
      </c>
    </row>
    <row r="679" spans="1:9" s="32" customFormat="1" ht="12.75" hidden="1">
      <c r="A679" s="12" t="s">
        <v>171</v>
      </c>
      <c r="B679" s="28" t="s">
        <v>96</v>
      </c>
      <c r="C679" s="28" t="s">
        <v>40</v>
      </c>
      <c r="D679" s="28" t="s">
        <v>30</v>
      </c>
      <c r="E679" s="28" t="s">
        <v>246</v>
      </c>
      <c r="F679" s="52">
        <v>800</v>
      </c>
      <c r="G679" s="56">
        <f>G680</f>
        <v>0</v>
      </c>
      <c r="H679" s="54"/>
      <c r="I679" s="55" t="s">
        <v>168</v>
      </c>
    </row>
    <row r="680" spans="1:9" s="32" customFormat="1" ht="51" hidden="1">
      <c r="A680" s="27" t="s">
        <v>250</v>
      </c>
      <c r="B680" s="28" t="s">
        <v>96</v>
      </c>
      <c r="C680" s="28" t="s">
        <v>40</v>
      </c>
      <c r="D680" s="28" t="s">
        <v>30</v>
      </c>
      <c r="E680" s="28" t="s">
        <v>246</v>
      </c>
      <c r="F680" s="28" t="s">
        <v>144</v>
      </c>
      <c r="G680" s="31"/>
      <c r="H680" s="43"/>
      <c r="I680" s="31"/>
    </row>
    <row r="681" spans="1:9" s="32" customFormat="1" ht="38.25" hidden="1">
      <c r="A681" s="12" t="s">
        <v>181</v>
      </c>
      <c r="B681" s="28" t="s">
        <v>96</v>
      </c>
      <c r="C681" s="28" t="s">
        <v>40</v>
      </c>
      <c r="D681" s="28" t="s">
        <v>30</v>
      </c>
      <c r="E681" s="28" t="s">
        <v>147</v>
      </c>
      <c r="F681" s="52"/>
      <c r="G681" s="56">
        <f>G682</f>
        <v>0</v>
      </c>
      <c r="H681" s="54"/>
      <c r="I681" s="55" t="s">
        <v>168</v>
      </c>
    </row>
    <row r="682" spans="1:9" s="32" customFormat="1" ht="12.75" hidden="1">
      <c r="A682" s="12" t="s">
        <v>180</v>
      </c>
      <c r="B682" s="28" t="s">
        <v>96</v>
      </c>
      <c r="C682" s="28" t="s">
        <v>40</v>
      </c>
      <c r="D682" s="28" t="s">
        <v>30</v>
      </c>
      <c r="E682" s="28" t="s">
        <v>147</v>
      </c>
      <c r="F682" s="52">
        <v>400</v>
      </c>
      <c r="G682" s="56">
        <f>G683</f>
        <v>0</v>
      </c>
      <c r="H682" s="54"/>
      <c r="I682" s="55" t="s">
        <v>168</v>
      </c>
    </row>
    <row r="683" spans="1:9" s="32" customFormat="1" ht="38.25" hidden="1">
      <c r="A683" s="12" t="s">
        <v>252</v>
      </c>
      <c r="B683" s="28" t="s">
        <v>96</v>
      </c>
      <c r="C683" s="28" t="s">
        <v>40</v>
      </c>
      <c r="D683" s="28" t="s">
        <v>30</v>
      </c>
      <c r="E683" s="28" t="s">
        <v>147</v>
      </c>
      <c r="F683" s="52">
        <v>440</v>
      </c>
      <c r="G683" s="56">
        <f>G684</f>
        <v>0</v>
      </c>
      <c r="H683" s="54"/>
      <c r="I683" s="55" t="s">
        <v>168</v>
      </c>
    </row>
    <row r="684" spans="1:9" s="32" customFormat="1" ht="51" hidden="1">
      <c r="A684" s="27" t="s">
        <v>253</v>
      </c>
      <c r="B684" s="28" t="s">
        <v>96</v>
      </c>
      <c r="C684" s="28" t="s">
        <v>40</v>
      </c>
      <c r="D684" s="28" t="s">
        <v>30</v>
      </c>
      <c r="E684" s="28" t="s">
        <v>147</v>
      </c>
      <c r="F684" s="28" t="s">
        <v>149</v>
      </c>
      <c r="G684" s="31"/>
      <c r="H684" s="43"/>
      <c r="I684" s="31"/>
    </row>
    <row r="685" spans="1:9" s="32" customFormat="1" ht="38.25" hidden="1">
      <c r="A685" s="12" t="s">
        <v>255</v>
      </c>
      <c r="B685" s="28" t="s">
        <v>96</v>
      </c>
      <c r="C685" s="28" t="s">
        <v>40</v>
      </c>
      <c r="D685" s="28" t="s">
        <v>30</v>
      </c>
      <c r="E685" s="28" t="s">
        <v>148</v>
      </c>
      <c r="F685" s="52"/>
      <c r="G685" s="56">
        <f>G686</f>
        <v>0</v>
      </c>
      <c r="H685" s="54"/>
      <c r="I685" s="55" t="s">
        <v>168</v>
      </c>
    </row>
    <row r="686" spans="1:9" s="32" customFormat="1" ht="12.75" hidden="1">
      <c r="A686" s="12" t="s">
        <v>180</v>
      </c>
      <c r="B686" s="28" t="s">
        <v>96</v>
      </c>
      <c r="C686" s="28" t="s">
        <v>40</v>
      </c>
      <c r="D686" s="28" t="s">
        <v>30</v>
      </c>
      <c r="E686" s="28" t="s">
        <v>148</v>
      </c>
      <c r="F686" s="52">
        <v>400</v>
      </c>
      <c r="G686" s="56">
        <f>G687</f>
        <v>0</v>
      </c>
      <c r="H686" s="54"/>
      <c r="I686" s="55" t="s">
        <v>168</v>
      </c>
    </row>
    <row r="687" spans="1:9" s="32" customFormat="1" ht="38.25" hidden="1">
      <c r="A687" s="12" t="s">
        <v>252</v>
      </c>
      <c r="B687" s="28" t="s">
        <v>96</v>
      </c>
      <c r="C687" s="28" t="s">
        <v>40</v>
      </c>
      <c r="D687" s="28" t="s">
        <v>30</v>
      </c>
      <c r="E687" s="28" t="s">
        <v>148</v>
      </c>
      <c r="F687" s="52">
        <v>440</v>
      </c>
      <c r="G687" s="56">
        <f>G688</f>
        <v>0</v>
      </c>
      <c r="H687" s="54"/>
      <c r="I687" s="55" t="s">
        <v>168</v>
      </c>
    </row>
    <row r="688" spans="1:9" s="32" customFormat="1" ht="51" hidden="1">
      <c r="A688" s="27" t="s">
        <v>253</v>
      </c>
      <c r="B688" s="28" t="s">
        <v>96</v>
      </c>
      <c r="C688" s="28" t="s">
        <v>40</v>
      </c>
      <c r="D688" s="28" t="s">
        <v>30</v>
      </c>
      <c r="E688" s="28" t="s">
        <v>148</v>
      </c>
      <c r="F688" s="28" t="s">
        <v>149</v>
      </c>
      <c r="G688" s="31"/>
      <c r="H688" s="43"/>
      <c r="I688" s="31"/>
    </row>
    <row r="689" spans="1:9" s="32" customFormat="1" ht="25.5" hidden="1">
      <c r="A689" s="17" t="s">
        <v>474</v>
      </c>
      <c r="B689" s="49">
        <v>650</v>
      </c>
      <c r="C689" s="28" t="s">
        <v>43</v>
      </c>
      <c r="D689" s="28" t="s">
        <v>93</v>
      </c>
      <c r="E689" s="59" t="s">
        <v>357</v>
      </c>
      <c r="F689" s="28"/>
      <c r="G689" s="31">
        <f>G690</f>
        <v>0</v>
      </c>
      <c r="H689" s="43"/>
      <c r="I689" s="31"/>
    </row>
    <row r="690" spans="1:9" s="32" customFormat="1" ht="102" hidden="1">
      <c r="A690" s="27" t="s">
        <v>523</v>
      </c>
      <c r="B690" s="28" t="s">
        <v>96</v>
      </c>
      <c r="C690" s="28" t="s">
        <v>43</v>
      </c>
      <c r="D690" s="28" t="s">
        <v>93</v>
      </c>
      <c r="E690" s="28" t="s">
        <v>522</v>
      </c>
      <c r="F690" s="28"/>
      <c r="G690" s="31">
        <f>G691</f>
        <v>0</v>
      </c>
      <c r="H690" s="43"/>
      <c r="I690" s="31"/>
    </row>
    <row r="691" spans="1:9" s="32" customFormat="1" ht="12.75" hidden="1">
      <c r="A691" s="27" t="s">
        <v>436</v>
      </c>
      <c r="B691" s="28" t="s">
        <v>96</v>
      </c>
      <c r="C691" s="28" t="s">
        <v>43</v>
      </c>
      <c r="D691" s="28" t="s">
        <v>93</v>
      </c>
      <c r="E691" s="28" t="s">
        <v>521</v>
      </c>
      <c r="F691" s="28"/>
      <c r="G691" s="31">
        <f>G692</f>
        <v>0</v>
      </c>
      <c r="H691" s="43"/>
      <c r="I691" s="31"/>
    </row>
    <row r="692" spans="1:9" s="32" customFormat="1" ht="25.5" hidden="1">
      <c r="A692" s="27" t="s">
        <v>167</v>
      </c>
      <c r="B692" s="28" t="s">
        <v>96</v>
      </c>
      <c r="C692" s="28" t="s">
        <v>43</v>
      </c>
      <c r="D692" s="28" t="s">
        <v>93</v>
      </c>
      <c r="E692" s="28" t="s">
        <v>521</v>
      </c>
      <c r="F692" s="28" t="s">
        <v>170</v>
      </c>
      <c r="G692" s="31">
        <f>G693</f>
        <v>0</v>
      </c>
      <c r="H692" s="31"/>
      <c r="I692" s="31"/>
    </row>
    <row r="693" spans="1:9" s="32" customFormat="1" ht="25.5" hidden="1">
      <c r="A693" s="12" t="s">
        <v>169</v>
      </c>
      <c r="B693" s="49">
        <v>650</v>
      </c>
      <c r="C693" s="28" t="s">
        <v>43</v>
      </c>
      <c r="D693" s="28" t="s">
        <v>93</v>
      </c>
      <c r="E693" s="28" t="s">
        <v>521</v>
      </c>
      <c r="F693" s="52">
        <v>240</v>
      </c>
      <c r="G693" s="56"/>
      <c r="H693" s="53"/>
      <c r="I693" s="53"/>
    </row>
    <row r="694" spans="1:9" s="32" customFormat="1" ht="13.5">
      <c r="A694" s="100" t="s">
        <v>78</v>
      </c>
      <c r="B694" s="48" t="s">
        <v>96</v>
      </c>
      <c r="C694" s="48" t="s">
        <v>79</v>
      </c>
      <c r="D694" s="48"/>
      <c r="E694" s="48"/>
      <c r="F694" s="48"/>
      <c r="G694" s="43">
        <f>G695+G707</f>
        <v>120000</v>
      </c>
      <c r="H694" s="43"/>
      <c r="I694" s="31"/>
    </row>
    <row r="695" spans="1:9" s="32" customFormat="1" ht="12.75">
      <c r="A695" s="27" t="s">
        <v>81</v>
      </c>
      <c r="B695" s="28" t="s">
        <v>96</v>
      </c>
      <c r="C695" s="28" t="s">
        <v>79</v>
      </c>
      <c r="D695" s="28" t="s">
        <v>30</v>
      </c>
      <c r="E695" s="28"/>
      <c r="F695" s="28"/>
      <c r="G695" s="31">
        <f>G702+G696+G703</f>
        <v>120000</v>
      </c>
      <c r="H695" s="31"/>
      <c r="I695" s="31"/>
    </row>
    <row r="696" spans="1:9" s="32" customFormat="1" ht="38.25">
      <c r="A696" s="27" t="s">
        <v>467</v>
      </c>
      <c r="B696" s="28" t="s">
        <v>96</v>
      </c>
      <c r="C696" s="28" t="s">
        <v>79</v>
      </c>
      <c r="D696" s="28" t="s">
        <v>30</v>
      </c>
      <c r="E696" s="28" t="s">
        <v>349</v>
      </c>
      <c r="F696" s="28"/>
      <c r="G696" s="31">
        <f>G698</f>
        <v>120000</v>
      </c>
      <c r="H696" s="31"/>
      <c r="I696" s="31"/>
    </row>
    <row r="697" spans="1:9" s="32" customFormat="1" ht="25.5">
      <c r="A697" s="27" t="s">
        <v>374</v>
      </c>
      <c r="B697" s="28" t="s">
        <v>96</v>
      </c>
      <c r="C697" s="28" t="s">
        <v>79</v>
      </c>
      <c r="D697" s="28" t="s">
        <v>30</v>
      </c>
      <c r="E697" s="28" t="s">
        <v>350</v>
      </c>
      <c r="F697" s="28"/>
      <c r="G697" s="31">
        <f>G698</f>
        <v>120000</v>
      </c>
      <c r="H697" s="31"/>
      <c r="I697" s="31"/>
    </row>
    <row r="698" spans="1:9" s="32" customFormat="1" ht="12.75">
      <c r="A698" s="69" t="s">
        <v>448</v>
      </c>
      <c r="B698" s="28" t="s">
        <v>96</v>
      </c>
      <c r="C698" s="28" t="s">
        <v>79</v>
      </c>
      <c r="D698" s="28" t="s">
        <v>30</v>
      </c>
      <c r="E698" s="28" t="s">
        <v>402</v>
      </c>
      <c r="F698" s="28"/>
      <c r="G698" s="31">
        <f>G699</f>
        <v>120000</v>
      </c>
      <c r="H698" s="31"/>
      <c r="I698" s="31"/>
    </row>
    <row r="699" spans="1:9" s="32" customFormat="1" ht="12.75">
      <c r="A699" s="93" t="s">
        <v>186</v>
      </c>
      <c r="B699" s="28" t="s">
        <v>96</v>
      </c>
      <c r="C699" s="28" t="s">
        <v>79</v>
      </c>
      <c r="D699" s="28" t="s">
        <v>30</v>
      </c>
      <c r="E699" s="28" t="s">
        <v>402</v>
      </c>
      <c r="F699" s="28" t="s">
        <v>185</v>
      </c>
      <c r="G699" s="31">
        <f>G700</f>
        <v>120000</v>
      </c>
      <c r="H699" s="31"/>
      <c r="I699" s="31"/>
    </row>
    <row r="700" spans="1:9" s="32" customFormat="1" ht="25.5">
      <c r="A700" s="27" t="s">
        <v>277</v>
      </c>
      <c r="B700" s="28" t="s">
        <v>96</v>
      </c>
      <c r="C700" s="28" t="s">
        <v>79</v>
      </c>
      <c r="D700" s="28" t="s">
        <v>30</v>
      </c>
      <c r="E700" s="28" t="s">
        <v>402</v>
      </c>
      <c r="F700" s="28" t="s">
        <v>215</v>
      </c>
      <c r="G700" s="31">
        <v>120000</v>
      </c>
      <c r="H700" s="31"/>
      <c r="I700" s="31"/>
    </row>
    <row r="701" spans="1:9" s="32" customFormat="1" ht="12.75" hidden="1">
      <c r="A701" s="27" t="s">
        <v>278</v>
      </c>
      <c r="B701" s="28" t="s">
        <v>96</v>
      </c>
      <c r="C701" s="28" t="s">
        <v>79</v>
      </c>
      <c r="D701" s="28" t="s">
        <v>30</v>
      </c>
      <c r="E701" s="28" t="s">
        <v>402</v>
      </c>
      <c r="F701" s="28" t="s">
        <v>130</v>
      </c>
      <c r="G701" s="31"/>
      <c r="H701" s="31"/>
      <c r="I701" s="31"/>
    </row>
    <row r="702" spans="1:9" s="32" customFormat="1" ht="25.5" hidden="1">
      <c r="A702" s="69" t="s">
        <v>240</v>
      </c>
      <c r="B702" s="28" t="s">
        <v>96</v>
      </c>
      <c r="C702" s="28" t="s">
        <v>79</v>
      </c>
      <c r="D702" s="28" t="s">
        <v>30</v>
      </c>
      <c r="E702" s="28" t="s">
        <v>80</v>
      </c>
      <c r="F702" s="28"/>
      <c r="G702" s="31"/>
      <c r="H702" s="31"/>
      <c r="I702" s="31"/>
    </row>
    <row r="703" spans="1:9" s="32" customFormat="1" ht="51" hidden="1">
      <c r="A703" s="27" t="s">
        <v>297</v>
      </c>
      <c r="B703" s="28" t="s">
        <v>96</v>
      </c>
      <c r="C703" s="28" t="s">
        <v>79</v>
      </c>
      <c r="D703" s="28" t="s">
        <v>30</v>
      </c>
      <c r="E703" s="28" t="s">
        <v>284</v>
      </c>
      <c r="F703" s="28"/>
      <c r="G703" s="31">
        <f>G704</f>
        <v>0</v>
      </c>
      <c r="H703" s="31"/>
      <c r="I703" s="31"/>
    </row>
    <row r="704" spans="1:9" s="32" customFormat="1" ht="29.25" customHeight="1" hidden="1">
      <c r="A704" s="64" t="s">
        <v>186</v>
      </c>
      <c r="B704" s="28" t="s">
        <v>96</v>
      </c>
      <c r="C704" s="28" t="s">
        <v>79</v>
      </c>
      <c r="D704" s="28" t="s">
        <v>30</v>
      </c>
      <c r="E704" s="28" t="s">
        <v>284</v>
      </c>
      <c r="F704" s="28" t="s">
        <v>185</v>
      </c>
      <c r="G704" s="31">
        <f>G706</f>
        <v>0</v>
      </c>
      <c r="H704" s="31"/>
      <c r="I704" s="31"/>
    </row>
    <row r="705" spans="1:9" s="32" customFormat="1" ht="25.5" hidden="1">
      <c r="A705" s="27" t="s">
        <v>277</v>
      </c>
      <c r="B705" s="28" t="s">
        <v>96</v>
      </c>
      <c r="C705" s="28" t="s">
        <v>79</v>
      </c>
      <c r="D705" s="28" t="s">
        <v>30</v>
      </c>
      <c r="E705" s="28" t="s">
        <v>284</v>
      </c>
      <c r="F705" s="28" t="s">
        <v>215</v>
      </c>
      <c r="G705" s="31">
        <f>G706</f>
        <v>0</v>
      </c>
      <c r="H705" s="31"/>
      <c r="I705" s="31"/>
    </row>
    <row r="706" spans="1:9" s="32" customFormat="1" ht="38.25" hidden="1">
      <c r="A706" s="27" t="s">
        <v>286</v>
      </c>
      <c r="B706" s="28" t="s">
        <v>96</v>
      </c>
      <c r="C706" s="28" t="s">
        <v>79</v>
      </c>
      <c r="D706" s="28" t="s">
        <v>30</v>
      </c>
      <c r="E706" s="28" t="s">
        <v>284</v>
      </c>
      <c r="F706" s="28" t="s">
        <v>285</v>
      </c>
      <c r="G706" s="31"/>
      <c r="H706" s="31"/>
      <c r="I706" s="31"/>
    </row>
    <row r="707" spans="1:9" s="98" customFormat="1" ht="12.75" hidden="1">
      <c r="A707" s="47" t="s">
        <v>90</v>
      </c>
      <c r="B707" s="48" t="s">
        <v>96</v>
      </c>
      <c r="C707" s="46" t="s">
        <v>79</v>
      </c>
      <c r="D707" s="46" t="s">
        <v>39</v>
      </c>
      <c r="E707" s="46"/>
      <c r="F707" s="46"/>
      <c r="G707" s="86">
        <f>G708+G712+G715</f>
        <v>0</v>
      </c>
      <c r="H707" s="43"/>
      <c r="I707" s="43"/>
    </row>
    <row r="708" spans="1:9" s="32" customFormat="1" ht="12.75" hidden="1">
      <c r="A708" s="93" t="s">
        <v>190</v>
      </c>
      <c r="B708" s="28" t="s">
        <v>96</v>
      </c>
      <c r="C708" s="29" t="s">
        <v>79</v>
      </c>
      <c r="D708" s="29" t="s">
        <v>39</v>
      </c>
      <c r="E708" s="29" t="s">
        <v>156</v>
      </c>
      <c r="F708" s="29"/>
      <c r="G708" s="30">
        <f>G709</f>
        <v>0</v>
      </c>
      <c r="H708" s="31"/>
      <c r="I708" s="31"/>
    </row>
    <row r="709" spans="1:9" s="32" customFormat="1" ht="51" hidden="1">
      <c r="A709" s="27" t="s">
        <v>188</v>
      </c>
      <c r="B709" s="28" t="s">
        <v>96</v>
      </c>
      <c r="C709" s="29" t="s">
        <v>79</v>
      </c>
      <c r="D709" s="29" t="s">
        <v>39</v>
      </c>
      <c r="E709" s="29" t="s">
        <v>156</v>
      </c>
      <c r="F709" s="29" t="s">
        <v>187</v>
      </c>
      <c r="G709" s="30">
        <f>G710</f>
        <v>0</v>
      </c>
      <c r="H709" s="31"/>
      <c r="I709" s="31"/>
    </row>
    <row r="710" spans="1:9" s="32" customFormat="1" ht="63.75" hidden="1">
      <c r="A710" s="27" t="s">
        <v>189</v>
      </c>
      <c r="B710" s="28" t="s">
        <v>96</v>
      </c>
      <c r="C710" s="29" t="s">
        <v>79</v>
      </c>
      <c r="D710" s="29" t="s">
        <v>39</v>
      </c>
      <c r="E710" s="29" t="s">
        <v>156</v>
      </c>
      <c r="F710" s="29" t="s">
        <v>157</v>
      </c>
      <c r="G710" s="30"/>
      <c r="H710" s="31"/>
      <c r="I710" s="31"/>
    </row>
    <row r="711" spans="1:9" s="32" customFormat="1" ht="45.75" customHeight="1" hidden="1">
      <c r="A711" s="17" t="s">
        <v>474</v>
      </c>
      <c r="B711" s="29" t="s">
        <v>96</v>
      </c>
      <c r="C711" s="28" t="s">
        <v>79</v>
      </c>
      <c r="D711" s="28" t="s">
        <v>39</v>
      </c>
      <c r="E711" s="28" t="s">
        <v>357</v>
      </c>
      <c r="F711" s="29"/>
      <c r="G711" s="30">
        <f>G712</f>
        <v>0</v>
      </c>
      <c r="H711" s="31"/>
      <c r="I711" s="31"/>
    </row>
    <row r="712" spans="1:9" s="32" customFormat="1" ht="25.5" hidden="1">
      <c r="A712" s="60" t="s">
        <v>475</v>
      </c>
      <c r="B712" s="28" t="s">
        <v>96</v>
      </c>
      <c r="C712" s="28" t="s">
        <v>79</v>
      </c>
      <c r="D712" s="28" t="s">
        <v>39</v>
      </c>
      <c r="E712" s="28" t="s">
        <v>358</v>
      </c>
      <c r="F712" s="29"/>
      <c r="G712" s="30">
        <f>G713</f>
        <v>0</v>
      </c>
      <c r="H712" s="31"/>
      <c r="I712" s="31"/>
    </row>
    <row r="713" spans="1:9" s="32" customFormat="1" ht="12.75" hidden="1">
      <c r="A713" s="93" t="s">
        <v>186</v>
      </c>
      <c r="B713" s="28" t="s">
        <v>96</v>
      </c>
      <c r="C713" s="28" t="s">
        <v>79</v>
      </c>
      <c r="D713" s="28" t="s">
        <v>39</v>
      </c>
      <c r="E713" s="28" t="s">
        <v>361</v>
      </c>
      <c r="F713" s="28" t="s">
        <v>185</v>
      </c>
      <c r="G713" s="31">
        <f>G714</f>
        <v>0</v>
      </c>
      <c r="H713" s="31"/>
      <c r="I713" s="31"/>
    </row>
    <row r="714" spans="1:9" s="32" customFormat="1" ht="25.5" hidden="1">
      <c r="A714" s="27" t="s">
        <v>277</v>
      </c>
      <c r="B714" s="28" t="s">
        <v>96</v>
      </c>
      <c r="C714" s="29" t="s">
        <v>79</v>
      </c>
      <c r="D714" s="29" t="s">
        <v>39</v>
      </c>
      <c r="E714" s="28" t="s">
        <v>361</v>
      </c>
      <c r="F714" s="29" t="s">
        <v>215</v>
      </c>
      <c r="G714" s="30"/>
      <c r="H714" s="31"/>
      <c r="I714" s="31"/>
    </row>
    <row r="715" spans="1:9" s="32" customFormat="1" ht="51" hidden="1">
      <c r="A715" s="27" t="s">
        <v>297</v>
      </c>
      <c r="B715" s="28" t="s">
        <v>96</v>
      </c>
      <c r="C715" s="29" t="s">
        <v>79</v>
      </c>
      <c r="D715" s="29" t="s">
        <v>39</v>
      </c>
      <c r="E715" s="28" t="s">
        <v>284</v>
      </c>
      <c r="F715" s="28"/>
      <c r="G715" s="31">
        <f>G716</f>
        <v>0</v>
      </c>
      <c r="H715" s="31"/>
      <c r="I715" s="31"/>
    </row>
    <row r="716" spans="1:9" s="32" customFormat="1" ht="29.25" customHeight="1" hidden="1">
      <c r="A716" s="64" t="s">
        <v>186</v>
      </c>
      <c r="B716" s="28" t="s">
        <v>96</v>
      </c>
      <c r="C716" s="29" t="s">
        <v>79</v>
      </c>
      <c r="D716" s="29" t="s">
        <v>39</v>
      </c>
      <c r="E716" s="28" t="s">
        <v>284</v>
      </c>
      <c r="F716" s="28" t="s">
        <v>185</v>
      </c>
      <c r="G716" s="31">
        <f>G718</f>
        <v>0</v>
      </c>
      <c r="H716" s="31"/>
      <c r="I716" s="31"/>
    </row>
    <row r="717" spans="1:9" s="32" customFormat="1" ht="25.5" hidden="1">
      <c r="A717" s="27" t="s">
        <v>277</v>
      </c>
      <c r="B717" s="28" t="s">
        <v>96</v>
      </c>
      <c r="C717" s="29" t="s">
        <v>79</v>
      </c>
      <c r="D717" s="29" t="s">
        <v>39</v>
      </c>
      <c r="E717" s="28" t="s">
        <v>284</v>
      </c>
      <c r="F717" s="28" t="s">
        <v>215</v>
      </c>
      <c r="G717" s="31">
        <f>G718</f>
        <v>0</v>
      </c>
      <c r="H717" s="31"/>
      <c r="I717" s="31"/>
    </row>
    <row r="718" spans="1:9" s="32" customFormat="1" ht="38.25" hidden="1">
      <c r="A718" s="27" t="s">
        <v>286</v>
      </c>
      <c r="B718" s="28" t="s">
        <v>96</v>
      </c>
      <c r="C718" s="29" t="s">
        <v>79</v>
      </c>
      <c r="D718" s="29" t="s">
        <v>39</v>
      </c>
      <c r="E718" s="28" t="s">
        <v>284</v>
      </c>
      <c r="F718" s="28" t="s">
        <v>285</v>
      </c>
      <c r="G718" s="31"/>
      <c r="H718" s="31"/>
      <c r="I718" s="31"/>
    </row>
    <row r="719" spans="1:9" s="32" customFormat="1" ht="12.75">
      <c r="A719" s="47" t="s">
        <v>42</v>
      </c>
      <c r="B719" s="40">
        <v>650</v>
      </c>
      <c r="C719" s="46" t="s">
        <v>92</v>
      </c>
      <c r="D719" s="46"/>
      <c r="E719" s="46"/>
      <c r="F719" s="46"/>
      <c r="G719" s="86">
        <f>G720+G749</f>
        <v>6410394.14</v>
      </c>
      <c r="H719" s="43"/>
      <c r="I719" s="43"/>
    </row>
    <row r="720" spans="1:9" s="32" customFormat="1" ht="12.75">
      <c r="A720" s="27" t="s">
        <v>95</v>
      </c>
      <c r="B720" s="28" t="s">
        <v>96</v>
      </c>
      <c r="C720" s="28" t="s">
        <v>92</v>
      </c>
      <c r="D720" s="28" t="s">
        <v>30</v>
      </c>
      <c r="E720" s="28"/>
      <c r="F720" s="28"/>
      <c r="G720" s="31">
        <f>G733+G739+G744+G721</f>
        <v>6410394.14</v>
      </c>
      <c r="H720" s="31"/>
      <c r="I720" s="31"/>
    </row>
    <row r="721" spans="1:9" s="32" customFormat="1" ht="38.25">
      <c r="A721" s="27" t="s">
        <v>473</v>
      </c>
      <c r="B721" s="28" t="s">
        <v>96</v>
      </c>
      <c r="C721" s="28" t="s">
        <v>92</v>
      </c>
      <c r="D721" s="28" t="s">
        <v>30</v>
      </c>
      <c r="E721" s="28" t="s">
        <v>333</v>
      </c>
      <c r="F721" s="28"/>
      <c r="G721" s="31">
        <f>G723+G728</f>
        <v>6410394.14</v>
      </c>
      <c r="H721" s="31"/>
      <c r="I721" s="31"/>
    </row>
    <row r="722" spans="1:9" s="32" customFormat="1" ht="25.5">
      <c r="A722" s="33" t="s">
        <v>384</v>
      </c>
      <c r="B722" s="28" t="s">
        <v>96</v>
      </c>
      <c r="C722" s="28" t="s">
        <v>92</v>
      </c>
      <c r="D722" s="28" t="s">
        <v>30</v>
      </c>
      <c r="E722" s="28" t="s">
        <v>334</v>
      </c>
      <c r="F722" s="28"/>
      <c r="G722" s="31">
        <f>G723+G728</f>
        <v>6410394.14</v>
      </c>
      <c r="H722" s="31"/>
      <c r="I722" s="31"/>
    </row>
    <row r="723" spans="1:9" s="32" customFormat="1" ht="30" customHeight="1">
      <c r="A723" s="33" t="s">
        <v>447</v>
      </c>
      <c r="B723" s="28" t="s">
        <v>96</v>
      </c>
      <c r="C723" s="28" t="s">
        <v>92</v>
      </c>
      <c r="D723" s="28" t="s">
        <v>30</v>
      </c>
      <c r="E723" s="28" t="s">
        <v>343</v>
      </c>
      <c r="F723" s="28"/>
      <c r="G723" s="31">
        <f>G724</f>
        <v>6410394.14</v>
      </c>
      <c r="H723" s="31"/>
      <c r="I723" s="31"/>
    </row>
    <row r="724" spans="1:9" s="32" customFormat="1" ht="38.25">
      <c r="A724" s="64" t="s">
        <v>274</v>
      </c>
      <c r="B724" s="29" t="s">
        <v>96</v>
      </c>
      <c r="C724" s="28" t="s">
        <v>92</v>
      </c>
      <c r="D724" s="28" t="s">
        <v>30</v>
      </c>
      <c r="E724" s="28" t="s">
        <v>343</v>
      </c>
      <c r="F724" s="52">
        <v>600</v>
      </c>
      <c r="G724" s="56">
        <f>G725</f>
        <v>6410394.14</v>
      </c>
      <c r="H724" s="54"/>
      <c r="I724" s="55" t="s">
        <v>168</v>
      </c>
    </row>
    <row r="725" spans="1:9" s="32" customFormat="1" ht="12.75">
      <c r="A725" s="64" t="s">
        <v>217</v>
      </c>
      <c r="B725" s="28" t="s">
        <v>96</v>
      </c>
      <c r="C725" s="28" t="s">
        <v>92</v>
      </c>
      <c r="D725" s="28" t="s">
        <v>30</v>
      </c>
      <c r="E725" s="28" t="s">
        <v>343</v>
      </c>
      <c r="F725" s="28" t="s">
        <v>216</v>
      </c>
      <c r="G725" s="31">
        <f>6271871.14+138523</f>
        <v>6410394.14</v>
      </c>
      <c r="H725" s="31"/>
      <c r="I725" s="31"/>
    </row>
    <row r="726" spans="1:9" s="32" customFormat="1" ht="63.75" hidden="1">
      <c r="A726" s="27" t="s">
        <v>131</v>
      </c>
      <c r="B726" s="28" t="s">
        <v>96</v>
      </c>
      <c r="C726" s="28" t="s">
        <v>92</v>
      </c>
      <c r="D726" s="28" t="s">
        <v>30</v>
      </c>
      <c r="E726" s="28" t="s">
        <v>343</v>
      </c>
      <c r="F726" s="28" t="s">
        <v>129</v>
      </c>
      <c r="G726" s="31"/>
      <c r="H726" s="31"/>
      <c r="I726" s="31"/>
    </row>
    <row r="727" spans="1:9" s="32" customFormat="1" ht="25.5" hidden="1">
      <c r="A727" s="64" t="s">
        <v>140</v>
      </c>
      <c r="B727" s="28" t="s">
        <v>96</v>
      </c>
      <c r="C727" s="28" t="s">
        <v>92</v>
      </c>
      <c r="D727" s="28" t="s">
        <v>30</v>
      </c>
      <c r="E727" s="28" t="s">
        <v>343</v>
      </c>
      <c r="F727" s="28" t="s">
        <v>141</v>
      </c>
      <c r="G727" s="31"/>
      <c r="H727" s="31"/>
      <c r="I727" s="31"/>
    </row>
    <row r="728" spans="1:9" s="32" customFormat="1" ht="25.5" hidden="1">
      <c r="A728" s="33" t="s">
        <v>489</v>
      </c>
      <c r="B728" s="28" t="s">
        <v>96</v>
      </c>
      <c r="C728" s="28" t="s">
        <v>92</v>
      </c>
      <c r="D728" s="28" t="s">
        <v>30</v>
      </c>
      <c r="E728" s="28" t="s">
        <v>435</v>
      </c>
      <c r="F728" s="28"/>
      <c r="G728" s="31">
        <f>G729</f>
        <v>0</v>
      </c>
      <c r="H728" s="31"/>
      <c r="I728" s="31"/>
    </row>
    <row r="729" spans="1:9" s="32" customFormat="1" ht="38.25" hidden="1">
      <c r="A729" s="64" t="s">
        <v>274</v>
      </c>
      <c r="B729" s="29" t="s">
        <v>96</v>
      </c>
      <c r="C729" s="28" t="s">
        <v>92</v>
      </c>
      <c r="D729" s="28" t="s">
        <v>30</v>
      </c>
      <c r="E729" s="28" t="s">
        <v>435</v>
      </c>
      <c r="F729" s="52">
        <v>600</v>
      </c>
      <c r="G729" s="56">
        <f>G730</f>
        <v>0</v>
      </c>
      <c r="H729" s="54"/>
      <c r="I729" s="55" t="s">
        <v>168</v>
      </c>
    </row>
    <row r="730" spans="1:9" s="32" customFormat="1" ht="12" customHeight="1" hidden="1">
      <c r="A730" s="64" t="s">
        <v>217</v>
      </c>
      <c r="B730" s="28" t="s">
        <v>96</v>
      </c>
      <c r="C730" s="28" t="s">
        <v>92</v>
      </c>
      <c r="D730" s="28" t="s">
        <v>30</v>
      </c>
      <c r="E730" s="28" t="s">
        <v>435</v>
      </c>
      <c r="F730" s="28" t="s">
        <v>216</v>
      </c>
      <c r="G730" s="31"/>
      <c r="H730" s="31"/>
      <c r="I730" s="31"/>
    </row>
    <row r="731" spans="1:9" s="32" customFormat="1" ht="12" customHeight="1" hidden="1">
      <c r="A731" s="27" t="s">
        <v>131</v>
      </c>
      <c r="B731" s="28" t="s">
        <v>96</v>
      </c>
      <c r="C731" s="28" t="s">
        <v>92</v>
      </c>
      <c r="D731" s="28" t="s">
        <v>30</v>
      </c>
      <c r="E731" s="28" t="s">
        <v>385</v>
      </c>
      <c r="F731" s="28" t="s">
        <v>129</v>
      </c>
      <c r="G731" s="31"/>
      <c r="H731" s="31"/>
      <c r="I731" s="31"/>
    </row>
    <row r="732" spans="1:9" s="32" customFormat="1" ht="12" customHeight="1" hidden="1">
      <c r="A732" s="64" t="s">
        <v>140</v>
      </c>
      <c r="B732" s="28" t="s">
        <v>96</v>
      </c>
      <c r="C732" s="28" t="s">
        <v>92</v>
      </c>
      <c r="D732" s="28" t="s">
        <v>30</v>
      </c>
      <c r="E732" s="28" t="s">
        <v>385</v>
      </c>
      <c r="F732" s="28" t="s">
        <v>141</v>
      </c>
      <c r="G732" s="31"/>
      <c r="H732" s="31"/>
      <c r="I732" s="31"/>
    </row>
    <row r="733" spans="1:9" s="32" customFormat="1" ht="12" customHeight="1" hidden="1">
      <c r="A733" s="27" t="s">
        <v>57</v>
      </c>
      <c r="B733" s="28" t="s">
        <v>96</v>
      </c>
      <c r="C733" s="28" t="s">
        <v>92</v>
      </c>
      <c r="D733" s="28" t="s">
        <v>30</v>
      </c>
      <c r="E733" s="28" t="s">
        <v>72</v>
      </c>
      <c r="F733" s="28"/>
      <c r="G733" s="31">
        <f>G734</f>
        <v>0</v>
      </c>
      <c r="H733" s="31"/>
      <c r="I733" s="31"/>
    </row>
    <row r="734" spans="1:9" s="32" customFormat="1" ht="12" customHeight="1" hidden="1">
      <c r="A734" s="33" t="s">
        <v>56</v>
      </c>
      <c r="B734" s="28" t="s">
        <v>96</v>
      </c>
      <c r="C734" s="28" t="s">
        <v>92</v>
      </c>
      <c r="D734" s="28" t="s">
        <v>30</v>
      </c>
      <c r="E734" s="28" t="s">
        <v>73</v>
      </c>
      <c r="F734" s="28"/>
      <c r="G734" s="31">
        <f>G735</f>
        <v>0</v>
      </c>
      <c r="H734" s="31"/>
      <c r="I734" s="31"/>
    </row>
    <row r="735" spans="1:9" s="32" customFormat="1" ht="12" customHeight="1" hidden="1">
      <c r="A735" s="64" t="s">
        <v>274</v>
      </c>
      <c r="B735" s="29" t="s">
        <v>96</v>
      </c>
      <c r="C735" s="28" t="s">
        <v>92</v>
      </c>
      <c r="D735" s="28" t="s">
        <v>30</v>
      </c>
      <c r="E735" s="28" t="s">
        <v>73</v>
      </c>
      <c r="F735" s="52">
        <v>600</v>
      </c>
      <c r="G735" s="56">
        <f>G737+G738</f>
        <v>0</v>
      </c>
      <c r="H735" s="54"/>
      <c r="I735" s="55" t="s">
        <v>168</v>
      </c>
    </row>
    <row r="736" spans="1:9" s="32" customFormat="1" ht="12" customHeight="1" hidden="1">
      <c r="A736" s="64" t="s">
        <v>217</v>
      </c>
      <c r="B736" s="28" t="s">
        <v>96</v>
      </c>
      <c r="C736" s="28" t="s">
        <v>92</v>
      </c>
      <c r="D736" s="28" t="s">
        <v>30</v>
      </c>
      <c r="E736" s="28" t="s">
        <v>73</v>
      </c>
      <c r="F736" s="28" t="s">
        <v>216</v>
      </c>
      <c r="G736" s="31">
        <f>G737+G738</f>
        <v>0</v>
      </c>
      <c r="H736" s="31"/>
      <c r="I736" s="31"/>
    </row>
    <row r="737" spans="1:9" s="32" customFormat="1" ht="12" customHeight="1" hidden="1">
      <c r="A737" s="27" t="s">
        <v>131</v>
      </c>
      <c r="B737" s="28" t="s">
        <v>96</v>
      </c>
      <c r="C737" s="28" t="s">
        <v>92</v>
      </c>
      <c r="D737" s="28" t="s">
        <v>30</v>
      </c>
      <c r="E737" s="28" t="s">
        <v>73</v>
      </c>
      <c r="F737" s="28" t="s">
        <v>129</v>
      </c>
      <c r="G737" s="31"/>
      <c r="H737" s="31"/>
      <c r="I737" s="31"/>
    </row>
    <row r="738" spans="1:9" s="32" customFormat="1" ht="12" customHeight="1" hidden="1">
      <c r="A738" s="64" t="s">
        <v>140</v>
      </c>
      <c r="B738" s="28" t="s">
        <v>96</v>
      </c>
      <c r="C738" s="28" t="s">
        <v>92</v>
      </c>
      <c r="D738" s="28" t="s">
        <v>30</v>
      </c>
      <c r="E738" s="28" t="s">
        <v>73</v>
      </c>
      <c r="F738" s="28" t="s">
        <v>141</v>
      </c>
      <c r="G738" s="31"/>
      <c r="H738" s="31"/>
      <c r="I738" s="31"/>
    </row>
    <row r="739" spans="1:9" s="32" customFormat="1" ht="12" customHeight="1" hidden="1">
      <c r="A739" s="33" t="s">
        <v>191</v>
      </c>
      <c r="B739" s="29" t="s">
        <v>96</v>
      </c>
      <c r="C739" s="28" t="s">
        <v>92</v>
      </c>
      <c r="D739" s="28" t="s">
        <v>30</v>
      </c>
      <c r="E739" s="28" t="s">
        <v>106</v>
      </c>
      <c r="F739" s="28"/>
      <c r="G739" s="31">
        <f>G742</f>
        <v>0</v>
      </c>
      <c r="H739" s="31"/>
      <c r="I739" s="31"/>
    </row>
    <row r="740" spans="1:9" s="32" customFormat="1" ht="12" customHeight="1" hidden="1">
      <c r="A740" s="27" t="s">
        <v>167</v>
      </c>
      <c r="B740" s="28" t="s">
        <v>96</v>
      </c>
      <c r="C740" s="28" t="s">
        <v>92</v>
      </c>
      <c r="D740" s="28" t="s">
        <v>30</v>
      </c>
      <c r="E740" s="28" t="s">
        <v>106</v>
      </c>
      <c r="F740" s="28" t="s">
        <v>170</v>
      </c>
      <c r="G740" s="102">
        <f>G741</f>
        <v>0</v>
      </c>
      <c r="H740" s="31"/>
      <c r="I740" s="31"/>
    </row>
    <row r="741" spans="1:9" s="32" customFormat="1" ht="12" customHeight="1" hidden="1">
      <c r="A741" s="12" t="s">
        <v>169</v>
      </c>
      <c r="B741" s="49">
        <v>650</v>
      </c>
      <c r="C741" s="28" t="s">
        <v>92</v>
      </c>
      <c r="D741" s="28" t="s">
        <v>30</v>
      </c>
      <c r="E741" s="28" t="s">
        <v>106</v>
      </c>
      <c r="F741" s="52">
        <v>240</v>
      </c>
      <c r="G741" s="53">
        <f>G742</f>
        <v>0</v>
      </c>
      <c r="H741" s="53"/>
      <c r="I741" s="53"/>
    </row>
    <row r="742" spans="1:9" s="32" customFormat="1" ht="12" customHeight="1" hidden="1">
      <c r="A742" s="27" t="s">
        <v>127</v>
      </c>
      <c r="B742" s="28" t="s">
        <v>96</v>
      </c>
      <c r="C742" s="28" t="s">
        <v>92</v>
      </c>
      <c r="D742" s="28" t="s">
        <v>30</v>
      </c>
      <c r="E742" s="28" t="s">
        <v>106</v>
      </c>
      <c r="F742" s="28" t="s">
        <v>122</v>
      </c>
      <c r="G742" s="31"/>
      <c r="H742" s="31"/>
      <c r="I742" s="31"/>
    </row>
    <row r="743" spans="1:9" s="32" customFormat="1" ht="12" customHeight="1" hidden="1">
      <c r="A743" s="27" t="s">
        <v>127</v>
      </c>
      <c r="B743" s="28" t="s">
        <v>96</v>
      </c>
      <c r="C743" s="28" t="s">
        <v>92</v>
      </c>
      <c r="D743" s="28" t="s">
        <v>30</v>
      </c>
      <c r="E743" s="28" t="s">
        <v>160</v>
      </c>
      <c r="F743" s="28" t="s">
        <v>141</v>
      </c>
      <c r="G743" s="31"/>
      <c r="H743" s="31"/>
      <c r="I743" s="31"/>
    </row>
    <row r="744" spans="1:9" s="32" customFormat="1" ht="12" customHeight="1" hidden="1">
      <c r="A744" s="12" t="s">
        <v>174</v>
      </c>
      <c r="B744" s="49">
        <v>90</v>
      </c>
      <c r="C744" s="50">
        <v>11</v>
      </c>
      <c r="D744" s="50">
        <v>1</v>
      </c>
      <c r="E744" s="51">
        <v>5220000</v>
      </c>
      <c r="F744" s="52" t="s">
        <v>168</v>
      </c>
      <c r="G744" s="56">
        <f>G745</f>
        <v>0</v>
      </c>
      <c r="H744" s="61"/>
      <c r="I744" s="62" t="s">
        <v>168</v>
      </c>
    </row>
    <row r="745" spans="1:9" s="32" customFormat="1" ht="12" customHeight="1" hidden="1">
      <c r="A745" s="27" t="s">
        <v>167</v>
      </c>
      <c r="B745" s="28" t="s">
        <v>96</v>
      </c>
      <c r="C745" s="28" t="s">
        <v>92</v>
      </c>
      <c r="D745" s="28" t="s">
        <v>30</v>
      </c>
      <c r="E745" s="28" t="s">
        <v>138</v>
      </c>
      <c r="F745" s="28"/>
      <c r="G745" s="102">
        <f>G746</f>
        <v>0</v>
      </c>
      <c r="H745" s="31"/>
      <c r="I745" s="31"/>
    </row>
    <row r="746" spans="1:9" s="32" customFormat="1" ht="12" customHeight="1" hidden="1">
      <c r="A746" s="27" t="s">
        <v>167</v>
      </c>
      <c r="B746" s="28" t="s">
        <v>96</v>
      </c>
      <c r="C746" s="28" t="s">
        <v>92</v>
      </c>
      <c r="D746" s="28" t="s">
        <v>30</v>
      </c>
      <c r="E746" s="28" t="s">
        <v>138</v>
      </c>
      <c r="F746" s="28" t="s">
        <v>170</v>
      </c>
      <c r="G746" s="102">
        <f>G747</f>
        <v>0</v>
      </c>
      <c r="H746" s="31"/>
      <c r="I746" s="31"/>
    </row>
    <row r="747" spans="1:9" s="32" customFormat="1" ht="12" customHeight="1" hidden="1">
      <c r="A747" s="12" t="s">
        <v>169</v>
      </c>
      <c r="B747" s="49">
        <v>650</v>
      </c>
      <c r="C747" s="28" t="s">
        <v>92</v>
      </c>
      <c r="D747" s="28" t="s">
        <v>30</v>
      </c>
      <c r="E747" s="28" t="s">
        <v>138</v>
      </c>
      <c r="F747" s="52">
        <v>240</v>
      </c>
      <c r="G747" s="53">
        <f>G748</f>
        <v>0</v>
      </c>
      <c r="H747" s="53"/>
      <c r="I747" s="53"/>
    </row>
    <row r="748" spans="1:9" s="32" customFormat="1" ht="12" customHeight="1" hidden="1">
      <c r="A748" s="27" t="s">
        <v>127</v>
      </c>
      <c r="B748" s="28" t="s">
        <v>96</v>
      </c>
      <c r="C748" s="28" t="s">
        <v>92</v>
      </c>
      <c r="D748" s="28" t="s">
        <v>30</v>
      </c>
      <c r="E748" s="28" t="s">
        <v>138</v>
      </c>
      <c r="F748" s="28" t="s">
        <v>122</v>
      </c>
      <c r="G748" s="31"/>
      <c r="H748" s="31"/>
      <c r="I748" s="31"/>
    </row>
    <row r="749" spans="1:9" s="98" customFormat="1" ht="12" customHeight="1" hidden="1">
      <c r="A749" s="47" t="s">
        <v>105</v>
      </c>
      <c r="B749" s="48" t="s">
        <v>96</v>
      </c>
      <c r="C749" s="48" t="s">
        <v>92</v>
      </c>
      <c r="D749" s="48" t="s">
        <v>31</v>
      </c>
      <c r="E749" s="48"/>
      <c r="F749" s="48"/>
      <c r="G749" s="43">
        <f>G752</f>
        <v>0</v>
      </c>
      <c r="H749" s="43"/>
      <c r="I749" s="43"/>
    </row>
    <row r="750" spans="1:9" s="32" customFormat="1" ht="12" customHeight="1" hidden="1">
      <c r="A750" s="33" t="s">
        <v>192</v>
      </c>
      <c r="B750" s="29" t="s">
        <v>96</v>
      </c>
      <c r="C750" s="28" t="s">
        <v>92</v>
      </c>
      <c r="D750" s="28" t="s">
        <v>31</v>
      </c>
      <c r="E750" s="28" t="s">
        <v>265</v>
      </c>
      <c r="F750" s="28"/>
      <c r="G750" s="31">
        <f>G751</f>
        <v>0</v>
      </c>
      <c r="H750" s="31"/>
      <c r="I750" s="31"/>
    </row>
    <row r="751" spans="1:9" s="32" customFormat="1" ht="12" customHeight="1" hidden="1">
      <c r="A751" s="27" t="s">
        <v>131</v>
      </c>
      <c r="B751" s="29" t="s">
        <v>96</v>
      </c>
      <c r="C751" s="28" t="s">
        <v>92</v>
      </c>
      <c r="D751" s="28" t="s">
        <v>31</v>
      </c>
      <c r="E751" s="28" t="s">
        <v>265</v>
      </c>
      <c r="F751" s="52">
        <v>600</v>
      </c>
      <c r="G751" s="56">
        <f>G752</f>
        <v>0</v>
      </c>
      <c r="H751" s="54"/>
      <c r="I751" s="55" t="s">
        <v>168</v>
      </c>
    </row>
    <row r="752" spans="1:9" s="32" customFormat="1" ht="12" customHeight="1" hidden="1">
      <c r="A752" s="64" t="s">
        <v>140</v>
      </c>
      <c r="B752" s="28" t="s">
        <v>96</v>
      </c>
      <c r="C752" s="28" t="s">
        <v>92</v>
      </c>
      <c r="D752" s="28" t="s">
        <v>31</v>
      </c>
      <c r="E752" s="28" t="s">
        <v>265</v>
      </c>
      <c r="F752" s="28" t="s">
        <v>141</v>
      </c>
      <c r="G752" s="31"/>
      <c r="H752" s="31"/>
      <c r="I752" s="31"/>
    </row>
    <row r="753" spans="1:9" s="32" customFormat="1" ht="12" customHeight="1" hidden="1">
      <c r="A753" s="57" t="s">
        <v>322</v>
      </c>
      <c r="B753" s="48" t="s">
        <v>96</v>
      </c>
      <c r="C753" s="48" t="s">
        <v>145</v>
      </c>
      <c r="D753" s="48" t="s">
        <v>146</v>
      </c>
      <c r="E753" s="48"/>
      <c r="F753" s="48"/>
      <c r="G753" s="43">
        <f>G754</f>
        <v>0</v>
      </c>
      <c r="H753" s="43"/>
      <c r="I753" s="43"/>
    </row>
    <row r="754" spans="1:9" s="32" customFormat="1" ht="12" customHeight="1" hidden="1">
      <c r="A754" s="103" t="s">
        <v>201</v>
      </c>
      <c r="B754" s="28" t="s">
        <v>96</v>
      </c>
      <c r="C754" s="28" t="s">
        <v>145</v>
      </c>
      <c r="D754" s="28" t="s">
        <v>39</v>
      </c>
      <c r="E754" s="28"/>
      <c r="F754" s="28"/>
      <c r="G754" s="31">
        <f>G760+G755</f>
        <v>0</v>
      </c>
      <c r="H754" s="31"/>
      <c r="I754" s="31"/>
    </row>
    <row r="755" spans="1:9" s="32" customFormat="1" ht="12" customHeight="1" hidden="1">
      <c r="A755" s="103" t="s">
        <v>294</v>
      </c>
      <c r="B755" s="28" t="s">
        <v>96</v>
      </c>
      <c r="C755" s="28" t="s">
        <v>145</v>
      </c>
      <c r="D755" s="28" t="s">
        <v>39</v>
      </c>
      <c r="E755" s="28" t="s">
        <v>264</v>
      </c>
      <c r="F755" s="28"/>
      <c r="G755" s="31">
        <f>G759</f>
        <v>0</v>
      </c>
      <c r="H755" s="31"/>
      <c r="I755" s="31"/>
    </row>
    <row r="756" spans="1:9" s="32" customFormat="1" ht="12" customHeight="1" hidden="1">
      <c r="A756" s="103" t="s">
        <v>320</v>
      </c>
      <c r="B756" s="28" t="s">
        <v>96</v>
      </c>
      <c r="C756" s="28" t="s">
        <v>145</v>
      </c>
      <c r="D756" s="28" t="s">
        <v>39</v>
      </c>
      <c r="E756" s="28" t="s">
        <v>282</v>
      </c>
      <c r="F756" s="28"/>
      <c r="G756" s="31">
        <f>G757</f>
        <v>0</v>
      </c>
      <c r="H756" s="31"/>
      <c r="I756" s="31"/>
    </row>
    <row r="757" spans="1:9" s="32" customFormat="1" ht="12" customHeight="1" hidden="1">
      <c r="A757" s="103" t="s">
        <v>319</v>
      </c>
      <c r="B757" s="28" t="s">
        <v>96</v>
      </c>
      <c r="C757" s="28" t="s">
        <v>145</v>
      </c>
      <c r="D757" s="28" t="s">
        <v>39</v>
      </c>
      <c r="E757" s="28" t="s">
        <v>283</v>
      </c>
      <c r="F757" s="28"/>
      <c r="G757" s="31">
        <f>G758</f>
        <v>0</v>
      </c>
      <c r="H757" s="31"/>
      <c r="I757" s="31"/>
    </row>
    <row r="758" spans="1:9" s="32" customFormat="1" ht="12" customHeight="1" hidden="1">
      <c r="A758" s="27" t="s">
        <v>219</v>
      </c>
      <c r="B758" s="28" t="s">
        <v>96</v>
      </c>
      <c r="C758" s="28" t="s">
        <v>145</v>
      </c>
      <c r="D758" s="28" t="s">
        <v>39</v>
      </c>
      <c r="E758" s="28" t="s">
        <v>283</v>
      </c>
      <c r="F758" s="28" t="s">
        <v>218</v>
      </c>
      <c r="G758" s="31">
        <f>G759</f>
        <v>0</v>
      </c>
      <c r="H758" s="31"/>
      <c r="I758" s="31"/>
    </row>
    <row r="759" spans="1:9" s="32" customFormat="1" ht="12" customHeight="1" hidden="1">
      <c r="A759" s="27" t="s">
        <v>152</v>
      </c>
      <c r="B759" s="28" t="s">
        <v>96</v>
      </c>
      <c r="C759" s="28" t="s">
        <v>145</v>
      </c>
      <c r="D759" s="28" t="s">
        <v>39</v>
      </c>
      <c r="E759" s="28" t="s">
        <v>283</v>
      </c>
      <c r="F759" s="28" t="s">
        <v>151</v>
      </c>
      <c r="G759" s="31"/>
      <c r="H759" s="31"/>
      <c r="I759" s="31"/>
    </row>
    <row r="760" spans="1:9" s="32" customFormat="1" ht="12" customHeight="1" hidden="1">
      <c r="A760" s="103" t="s">
        <v>201</v>
      </c>
      <c r="B760" s="28" t="s">
        <v>96</v>
      </c>
      <c r="C760" s="28" t="s">
        <v>145</v>
      </c>
      <c r="D760" s="28" t="s">
        <v>39</v>
      </c>
      <c r="E760" s="28" t="s">
        <v>150</v>
      </c>
      <c r="F760" s="28"/>
      <c r="G760" s="31">
        <f>G762</f>
        <v>0</v>
      </c>
      <c r="H760" s="31"/>
      <c r="I760" s="31"/>
    </row>
    <row r="761" spans="1:9" s="32" customFormat="1" ht="12" customHeight="1" hidden="1">
      <c r="A761" s="27" t="s">
        <v>220</v>
      </c>
      <c r="B761" s="28" t="s">
        <v>96</v>
      </c>
      <c r="C761" s="28" t="s">
        <v>145</v>
      </c>
      <c r="D761" s="28" t="s">
        <v>39</v>
      </c>
      <c r="E761" s="28" t="s">
        <v>150</v>
      </c>
      <c r="F761" s="28" t="s">
        <v>218</v>
      </c>
      <c r="G761" s="31">
        <f>G762</f>
        <v>0</v>
      </c>
      <c r="H761" s="31"/>
      <c r="I761" s="31"/>
    </row>
    <row r="762" spans="1:9" s="32" customFormat="1" ht="12" customHeight="1" hidden="1">
      <c r="A762" s="27" t="s">
        <v>152</v>
      </c>
      <c r="B762" s="28" t="s">
        <v>96</v>
      </c>
      <c r="C762" s="28" t="s">
        <v>145</v>
      </c>
      <c r="D762" s="28" t="s">
        <v>39</v>
      </c>
      <c r="E762" s="28" t="s">
        <v>150</v>
      </c>
      <c r="F762" s="28" t="s">
        <v>151</v>
      </c>
      <c r="G762" s="31"/>
      <c r="H762" s="31"/>
      <c r="I762" s="31"/>
    </row>
    <row r="763" spans="1:9" s="32" customFormat="1" ht="12" customHeight="1">
      <c r="A763" s="104" t="s">
        <v>401</v>
      </c>
      <c r="B763" s="28"/>
      <c r="C763" s="28"/>
      <c r="D763" s="28"/>
      <c r="E763" s="28"/>
      <c r="F763" s="28"/>
      <c r="G763" s="105">
        <f>G6+G154+G180+G260+G418+G599+G621+G694+G719+G753+G592+G666</f>
        <v>34574586.28</v>
      </c>
      <c r="H763" s="105">
        <f>H592+H260+H180</f>
        <v>28152.87</v>
      </c>
      <c r="I763" s="105">
        <f>I6+I154+I418+I621+I641+I694+I180</f>
        <v>210318.96000000002</v>
      </c>
    </row>
    <row r="764" ht="12.75">
      <c r="G764" s="106"/>
    </row>
    <row r="765" spans="1:9" ht="12.75">
      <c r="A765"/>
      <c r="B765"/>
      <c r="C765"/>
      <c r="D765"/>
      <c r="E765"/>
      <c r="F765"/>
      <c r="G765" s="13"/>
      <c r="H765"/>
      <c r="I765"/>
    </row>
    <row r="766" spans="1:9" ht="12.75">
      <c r="A766"/>
      <c r="B766"/>
      <c r="C766"/>
      <c r="D766"/>
      <c r="E766"/>
      <c r="F766"/>
      <c r="G766" s="13"/>
      <c r="H766"/>
      <c r="I766"/>
    </row>
    <row r="767" spans="1:9" ht="12.75">
      <c r="A767"/>
      <c r="B767"/>
      <c r="C767"/>
      <c r="D767"/>
      <c r="E767"/>
      <c r="F767"/>
      <c r="G767" s="13"/>
      <c r="H767"/>
      <c r="I767"/>
    </row>
    <row r="768" spans="1:9" ht="12.75">
      <c r="A768"/>
      <c r="B768"/>
      <c r="C768"/>
      <c r="D768"/>
      <c r="E768"/>
      <c r="F768"/>
      <c r="G768" s="13"/>
      <c r="H768"/>
      <c r="I768"/>
    </row>
    <row r="769" spans="1:9" ht="12.75">
      <c r="A769"/>
      <c r="B769"/>
      <c r="C769"/>
      <c r="D769"/>
      <c r="E769"/>
      <c r="F769"/>
      <c r="G769" s="13"/>
      <c r="H769"/>
      <c r="I769"/>
    </row>
    <row r="770" spans="1:9" ht="12.75">
      <c r="A770"/>
      <c r="B770"/>
      <c r="C770"/>
      <c r="D770"/>
      <c r="E770"/>
      <c r="F770"/>
      <c r="G770" s="13"/>
      <c r="H770"/>
      <c r="I770"/>
    </row>
    <row r="771" spans="1:9" ht="12.75">
      <c r="A771"/>
      <c r="B771"/>
      <c r="C771"/>
      <c r="D771"/>
      <c r="E771"/>
      <c r="F771"/>
      <c r="G771" s="13"/>
      <c r="H771"/>
      <c r="I771"/>
    </row>
    <row r="772" spans="1:9" ht="12.75">
      <c r="A772"/>
      <c r="B772"/>
      <c r="C772"/>
      <c r="D772"/>
      <c r="E772"/>
      <c r="F772"/>
      <c r="G772" s="13"/>
      <c r="H772"/>
      <c r="I772"/>
    </row>
    <row r="773" spans="1:9" ht="12.75">
      <c r="A773"/>
      <c r="B773"/>
      <c r="C773"/>
      <c r="D773"/>
      <c r="E773"/>
      <c r="F773"/>
      <c r="G773" s="13"/>
      <c r="H773"/>
      <c r="I773"/>
    </row>
    <row r="774" spans="1:9" ht="12.75">
      <c r="A774"/>
      <c r="B774"/>
      <c r="C774"/>
      <c r="D774"/>
      <c r="E774"/>
      <c r="F774"/>
      <c r="G774" s="13"/>
      <c r="H774"/>
      <c r="I774"/>
    </row>
    <row r="775" spans="1:9" ht="12.75">
      <c r="A775"/>
      <c r="B775"/>
      <c r="C775"/>
      <c r="D775"/>
      <c r="E775"/>
      <c r="F775"/>
      <c r="G775" s="13"/>
      <c r="H775"/>
      <c r="I775"/>
    </row>
    <row r="776" spans="1:9" ht="12.75">
      <c r="A776"/>
      <c r="B776"/>
      <c r="C776"/>
      <c r="D776"/>
      <c r="E776"/>
      <c r="F776"/>
      <c r="G776" s="13"/>
      <c r="H776"/>
      <c r="I776"/>
    </row>
    <row r="777" spans="1:9" ht="12.75">
      <c r="A777"/>
      <c r="B777"/>
      <c r="C777"/>
      <c r="D777"/>
      <c r="E777"/>
      <c r="F777"/>
      <c r="G777" s="13"/>
      <c r="H777"/>
      <c r="I777"/>
    </row>
    <row r="778" spans="1:9" ht="12.75">
      <c r="A778"/>
      <c r="B778"/>
      <c r="C778"/>
      <c r="D778"/>
      <c r="E778"/>
      <c r="F778"/>
      <c r="G778" s="13"/>
      <c r="H778"/>
      <c r="I778"/>
    </row>
    <row r="779" spans="1:9" ht="12.75">
      <c r="A779"/>
      <c r="B779"/>
      <c r="C779"/>
      <c r="D779"/>
      <c r="E779"/>
      <c r="F779"/>
      <c r="G779" s="13"/>
      <c r="H779"/>
      <c r="I779"/>
    </row>
    <row r="780" spans="1:9" ht="12.75">
      <c r="A780"/>
      <c r="B780"/>
      <c r="C780"/>
      <c r="D780"/>
      <c r="E780"/>
      <c r="F780"/>
      <c r="G780" s="13"/>
      <c r="H780"/>
      <c r="I780"/>
    </row>
    <row r="781" spans="1:9" ht="12.75">
      <c r="A781"/>
      <c r="B781"/>
      <c r="C781"/>
      <c r="D781"/>
      <c r="E781"/>
      <c r="F781"/>
      <c r="G781" s="13"/>
      <c r="H781"/>
      <c r="I781"/>
    </row>
    <row r="782" spans="1:9" ht="12.75">
      <c r="A782"/>
      <c r="B782"/>
      <c r="C782"/>
      <c r="D782"/>
      <c r="E782"/>
      <c r="F782"/>
      <c r="G782" s="13"/>
      <c r="H782"/>
      <c r="I782"/>
    </row>
    <row r="783" spans="1:9" ht="12.75">
      <c r="A783"/>
      <c r="B783"/>
      <c r="C783"/>
      <c r="D783"/>
      <c r="E783"/>
      <c r="F783"/>
      <c r="G783" s="13"/>
      <c r="H783"/>
      <c r="I783"/>
    </row>
    <row r="784" spans="1:9" ht="12.75">
      <c r="A784"/>
      <c r="B784"/>
      <c r="C784"/>
      <c r="D784"/>
      <c r="E784"/>
      <c r="F784"/>
      <c r="G784" s="13"/>
      <c r="H784"/>
      <c r="I784"/>
    </row>
    <row r="785" spans="1:9" ht="12.75">
      <c r="A785"/>
      <c r="B785"/>
      <c r="C785"/>
      <c r="D785"/>
      <c r="E785"/>
      <c r="F785"/>
      <c r="G785" s="13"/>
      <c r="H785"/>
      <c r="I785"/>
    </row>
    <row r="786" spans="1:9" ht="12.75">
      <c r="A786"/>
      <c r="B786"/>
      <c r="C786"/>
      <c r="D786"/>
      <c r="E786"/>
      <c r="F786"/>
      <c r="G786" s="13"/>
      <c r="H786"/>
      <c r="I786"/>
    </row>
    <row r="787" spans="1:9" ht="12.75">
      <c r="A787"/>
      <c r="B787"/>
      <c r="C787"/>
      <c r="D787"/>
      <c r="E787"/>
      <c r="F787"/>
      <c r="G787" s="13"/>
      <c r="H787"/>
      <c r="I787"/>
    </row>
    <row r="788" spans="1:9" ht="12.75">
      <c r="A788"/>
      <c r="B788"/>
      <c r="C788"/>
      <c r="D788"/>
      <c r="E788"/>
      <c r="F788"/>
      <c r="G788" s="13"/>
      <c r="H788"/>
      <c r="I788"/>
    </row>
    <row r="789" spans="1:9" ht="12.75">
      <c r="A789"/>
      <c r="B789"/>
      <c r="C789"/>
      <c r="D789"/>
      <c r="E789"/>
      <c r="F789"/>
      <c r="G789" s="13"/>
      <c r="H789"/>
      <c r="I789"/>
    </row>
    <row r="790" spans="1:9" ht="12.75">
      <c r="A790"/>
      <c r="B790"/>
      <c r="C790"/>
      <c r="D790"/>
      <c r="E790"/>
      <c r="F790"/>
      <c r="G790" s="13"/>
      <c r="H790"/>
      <c r="I790"/>
    </row>
    <row r="791" spans="1:9" ht="12.75">
      <c r="A791"/>
      <c r="B791"/>
      <c r="C791"/>
      <c r="D791"/>
      <c r="E791"/>
      <c r="F791"/>
      <c r="G791" s="13"/>
      <c r="H791"/>
      <c r="I791"/>
    </row>
    <row r="792" spans="1:9" ht="12.75">
      <c r="A792"/>
      <c r="B792"/>
      <c r="C792"/>
      <c r="D792"/>
      <c r="E792"/>
      <c r="F792"/>
      <c r="G792" s="13"/>
      <c r="H792"/>
      <c r="I792"/>
    </row>
    <row r="793" spans="1:9" ht="12.75">
      <c r="A793"/>
      <c r="B793"/>
      <c r="C793"/>
      <c r="D793"/>
      <c r="E793"/>
      <c r="F793"/>
      <c r="G793" s="13"/>
      <c r="H793"/>
      <c r="I793"/>
    </row>
    <row r="794" spans="1:9" ht="12.75">
      <c r="A794"/>
      <c r="B794"/>
      <c r="C794"/>
      <c r="D794"/>
      <c r="E794"/>
      <c r="F794"/>
      <c r="G794" s="13"/>
      <c r="H794"/>
      <c r="I794"/>
    </row>
    <row r="795" spans="1:9" ht="12.75">
      <c r="A795"/>
      <c r="B795"/>
      <c r="C795"/>
      <c r="D795"/>
      <c r="E795"/>
      <c r="F795"/>
      <c r="G795" s="13"/>
      <c r="H795"/>
      <c r="I795"/>
    </row>
    <row r="796" spans="1:9" ht="12.75">
      <c r="A796"/>
      <c r="B796"/>
      <c r="C796"/>
      <c r="D796"/>
      <c r="E796"/>
      <c r="F796"/>
      <c r="G796" s="13"/>
      <c r="H796"/>
      <c r="I796"/>
    </row>
    <row r="797" spans="1:9" ht="12.75">
      <c r="A797"/>
      <c r="B797"/>
      <c r="C797"/>
      <c r="D797"/>
      <c r="E797"/>
      <c r="F797"/>
      <c r="G797" s="13"/>
      <c r="H797"/>
      <c r="I797"/>
    </row>
    <row r="798" spans="1:9" ht="12.75">
      <c r="A798"/>
      <c r="B798"/>
      <c r="C798"/>
      <c r="D798"/>
      <c r="E798"/>
      <c r="F798"/>
      <c r="G798" s="13"/>
      <c r="H798"/>
      <c r="I798"/>
    </row>
    <row r="799" spans="1:9" ht="12.75">
      <c r="A799"/>
      <c r="B799"/>
      <c r="C799"/>
      <c r="D799"/>
      <c r="E799"/>
      <c r="F799"/>
      <c r="G799" s="13"/>
      <c r="H799"/>
      <c r="I799"/>
    </row>
    <row r="800" spans="1:9" ht="12.75">
      <c r="A800"/>
      <c r="B800"/>
      <c r="C800"/>
      <c r="D800"/>
      <c r="E800"/>
      <c r="F800"/>
      <c r="G800" s="13"/>
      <c r="H800"/>
      <c r="I800"/>
    </row>
    <row r="801" spans="1:9" ht="12.75">
      <c r="A801"/>
      <c r="B801"/>
      <c r="C801"/>
      <c r="D801"/>
      <c r="E801"/>
      <c r="F801"/>
      <c r="G801" s="13"/>
      <c r="H801"/>
      <c r="I801"/>
    </row>
    <row r="802" spans="1:9" ht="12.75">
      <c r="A802"/>
      <c r="B802"/>
      <c r="C802"/>
      <c r="D802"/>
      <c r="E802"/>
      <c r="F802"/>
      <c r="G802" s="13"/>
      <c r="H802"/>
      <c r="I802"/>
    </row>
    <row r="803" spans="1:9" ht="12.75">
      <c r="A803"/>
      <c r="B803"/>
      <c r="C803"/>
      <c r="D803"/>
      <c r="E803"/>
      <c r="F803"/>
      <c r="G803" s="13"/>
      <c r="H803"/>
      <c r="I803"/>
    </row>
    <row r="804" spans="1:9" ht="12.75">
      <c r="A804"/>
      <c r="B804"/>
      <c r="C804"/>
      <c r="D804"/>
      <c r="E804"/>
      <c r="F804"/>
      <c r="G804" s="13"/>
      <c r="H804"/>
      <c r="I804"/>
    </row>
    <row r="805" spans="1:9" ht="12.75">
      <c r="A805"/>
      <c r="B805"/>
      <c r="C805"/>
      <c r="D805"/>
      <c r="E805"/>
      <c r="F805"/>
      <c r="G805" s="13"/>
      <c r="H805"/>
      <c r="I805"/>
    </row>
    <row r="806" spans="1:9" ht="12.75">
      <c r="A806"/>
      <c r="B806"/>
      <c r="C806"/>
      <c r="D806"/>
      <c r="E806"/>
      <c r="F806"/>
      <c r="G806" s="13"/>
      <c r="H806"/>
      <c r="I806"/>
    </row>
    <row r="807" spans="1:9" ht="12.75">
      <c r="A807"/>
      <c r="B807"/>
      <c r="C807"/>
      <c r="D807"/>
      <c r="E807"/>
      <c r="F807"/>
      <c r="G807" s="13"/>
      <c r="H807"/>
      <c r="I807"/>
    </row>
    <row r="808" spans="1:9" ht="12.75">
      <c r="A808"/>
      <c r="B808"/>
      <c r="C808"/>
      <c r="D808"/>
      <c r="E808"/>
      <c r="F808"/>
      <c r="G808" s="13"/>
      <c r="H808"/>
      <c r="I808"/>
    </row>
    <row r="809" spans="1:9" ht="12.75">
      <c r="A809"/>
      <c r="B809"/>
      <c r="C809"/>
      <c r="D809"/>
      <c r="E809"/>
      <c r="F809"/>
      <c r="G809" s="13"/>
      <c r="H809"/>
      <c r="I809"/>
    </row>
    <row r="810" spans="1:9" ht="12.75">
      <c r="A810"/>
      <c r="B810"/>
      <c r="C810"/>
      <c r="D810"/>
      <c r="E810"/>
      <c r="F810"/>
      <c r="G810" s="13"/>
      <c r="H810"/>
      <c r="I810"/>
    </row>
    <row r="811" spans="1:9" ht="12.75">
      <c r="A811"/>
      <c r="B811"/>
      <c r="C811"/>
      <c r="D811"/>
      <c r="E811"/>
      <c r="F811"/>
      <c r="G811" s="13"/>
      <c r="H811"/>
      <c r="I811"/>
    </row>
    <row r="812" spans="1:9" ht="12.75">
      <c r="A812"/>
      <c r="B812"/>
      <c r="C812"/>
      <c r="D812"/>
      <c r="E812"/>
      <c r="F812"/>
      <c r="G812" s="13"/>
      <c r="H812"/>
      <c r="I812"/>
    </row>
    <row r="813" spans="1:9" ht="12.75">
      <c r="A813"/>
      <c r="B813"/>
      <c r="C813"/>
      <c r="D813"/>
      <c r="E813"/>
      <c r="F813"/>
      <c r="G813" s="13"/>
      <c r="H813"/>
      <c r="I813"/>
    </row>
    <row r="814" spans="1:9" ht="12.75">
      <c r="A814"/>
      <c r="B814"/>
      <c r="C814"/>
      <c r="D814"/>
      <c r="E814"/>
      <c r="F814"/>
      <c r="G814" s="13"/>
      <c r="H814"/>
      <c r="I814"/>
    </row>
    <row r="815" spans="1:9" ht="12.75">
      <c r="A815"/>
      <c r="B815"/>
      <c r="C815"/>
      <c r="D815"/>
      <c r="E815"/>
      <c r="F815"/>
      <c r="G815" s="13"/>
      <c r="H815"/>
      <c r="I815"/>
    </row>
    <row r="816" spans="1:9" ht="12.75">
      <c r="A816"/>
      <c r="B816"/>
      <c r="C816"/>
      <c r="D816"/>
      <c r="E816"/>
      <c r="F816"/>
      <c r="G816" s="13"/>
      <c r="H816"/>
      <c r="I816"/>
    </row>
    <row r="817" spans="1:9" ht="12.75">
      <c r="A817"/>
      <c r="B817"/>
      <c r="C817"/>
      <c r="D817"/>
      <c r="E817"/>
      <c r="F817"/>
      <c r="G817" s="13"/>
      <c r="H817"/>
      <c r="I817"/>
    </row>
    <row r="818" spans="1:9" ht="12.75">
      <c r="A818"/>
      <c r="B818"/>
      <c r="C818"/>
      <c r="D818"/>
      <c r="E818"/>
      <c r="F818"/>
      <c r="G818" s="13"/>
      <c r="H818"/>
      <c r="I818"/>
    </row>
    <row r="819" spans="1:9" ht="12.75">
      <c r="A819"/>
      <c r="B819"/>
      <c r="C819"/>
      <c r="D819"/>
      <c r="E819"/>
      <c r="F819"/>
      <c r="G819" s="13"/>
      <c r="H819"/>
      <c r="I819"/>
    </row>
    <row r="820" spans="1:9" ht="12.75">
      <c r="A820"/>
      <c r="B820"/>
      <c r="C820"/>
      <c r="D820"/>
      <c r="E820"/>
      <c r="F820"/>
      <c r="G820" s="13"/>
      <c r="H820"/>
      <c r="I820"/>
    </row>
    <row r="821" spans="1:9" ht="12.75">
      <c r="A821"/>
      <c r="B821"/>
      <c r="C821"/>
      <c r="D821"/>
      <c r="E821"/>
      <c r="F821"/>
      <c r="G821" s="13"/>
      <c r="H821"/>
      <c r="I821"/>
    </row>
    <row r="822" spans="1:9" ht="12.75">
      <c r="A822"/>
      <c r="B822"/>
      <c r="C822"/>
      <c r="D822"/>
      <c r="E822"/>
      <c r="F822"/>
      <c r="G822" s="13"/>
      <c r="H822"/>
      <c r="I822"/>
    </row>
    <row r="823" spans="1:9" ht="12.75">
      <c r="A823"/>
      <c r="B823"/>
      <c r="C823"/>
      <c r="D823"/>
      <c r="E823"/>
      <c r="F823"/>
      <c r="G823" s="13"/>
      <c r="H823"/>
      <c r="I823"/>
    </row>
    <row r="824" spans="1:9" ht="12.75">
      <c r="A824"/>
      <c r="B824"/>
      <c r="C824"/>
      <c r="D824"/>
      <c r="E824"/>
      <c r="F824"/>
      <c r="G824" s="13"/>
      <c r="H824"/>
      <c r="I824"/>
    </row>
  </sheetData>
  <sheetProtection/>
  <mergeCells count="2">
    <mergeCell ref="A1:I1"/>
    <mergeCell ref="A2:I2"/>
  </mergeCells>
  <printOptions/>
  <pageMargins left="0.7086614173228347" right="0.11811023622047245" top="0.15748031496062992" bottom="0.15748031496062992" header="0.15748031496062992" footer="0.1574803149606299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3"/>
  <sheetViews>
    <sheetView view="pageBreakPreview" zoomScale="89" zoomScaleNormal="89" zoomScaleSheetLayoutView="89" zoomScalePageLayoutView="0" workbookViewId="0" topLeftCell="A1">
      <selection activeCell="H142" sqref="H142"/>
    </sheetView>
  </sheetViews>
  <sheetFormatPr defaultColWidth="9.140625" defaultRowHeight="12.75"/>
  <cols>
    <col min="1" max="1" width="73.57421875" style="181" customWidth="1"/>
    <col min="2" max="2" width="13.421875" style="181" customWidth="1"/>
    <col min="3" max="3" width="7.28125" style="181" hidden="1" customWidth="1"/>
    <col min="4" max="4" width="15.57421875" style="181" customWidth="1"/>
    <col min="5" max="5" width="18.28125" style="181" customWidth="1"/>
    <col min="6" max="6" width="18.421875" style="181" customWidth="1"/>
    <col min="7" max="8" width="20.57421875" style="135" customWidth="1"/>
    <col min="9" max="16384" width="9.140625" style="135" customWidth="1"/>
  </cols>
  <sheetData>
    <row r="1" spans="1:8" ht="83.25" customHeight="1">
      <c r="A1" s="206" t="s">
        <v>618</v>
      </c>
      <c r="B1" s="206"/>
      <c r="C1" s="206"/>
      <c r="D1" s="206"/>
      <c r="E1" s="206"/>
      <c r="F1" s="206"/>
      <c r="G1" s="206"/>
      <c r="H1" s="206"/>
    </row>
    <row r="2" spans="1:8" ht="28.5" customHeight="1">
      <c r="A2" s="211" t="s">
        <v>619</v>
      </c>
      <c r="B2" s="211"/>
      <c r="C2" s="211"/>
      <c r="D2" s="211"/>
      <c r="E2" s="211"/>
      <c r="F2" s="211"/>
      <c r="G2" s="211"/>
      <c r="H2" s="211"/>
    </row>
    <row r="3" spans="1:8" ht="16.5" customHeight="1">
      <c r="A3" s="210" t="s">
        <v>400</v>
      </c>
      <c r="B3" s="210"/>
      <c r="C3" s="210"/>
      <c r="D3" s="210"/>
      <c r="E3" s="210"/>
      <c r="F3" s="210"/>
      <c r="G3" s="210"/>
      <c r="H3" s="210"/>
    </row>
    <row r="4" spans="1:8" s="183" customFormat="1" ht="157.5" customHeight="1">
      <c r="A4" s="214" t="s">
        <v>0</v>
      </c>
      <c r="B4" s="214" t="s">
        <v>27</v>
      </c>
      <c r="C4" s="111" t="s">
        <v>28</v>
      </c>
      <c r="D4" s="214" t="s">
        <v>608</v>
      </c>
      <c r="E4" s="214" t="s">
        <v>625</v>
      </c>
      <c r="F4" s="214" t="s">
        <v>537</v>
      </c>
      <c r="G4" s="212" t="s">
        <v>614</v>
      </c>
      <c r="H4" s="212" t="s">
        <v>626</v>
      </c>
    </row>
    <row r="5" spans="1:8" s="183" customFormat="1" ht="15.75">
      <c r="A5" s="214"/>
      <c r="B5" s="214"/>
      <c r="C5" s="111"/>
      <c r="D5" s="214"/>
      <c r="E5" s="214"/>
      <c r="F5" s="214"/>
      <c r="G5" s="213"/>
      <c r="H5" s="213"/>
    </row>
    <row r="6" spans="1:8" ht="33.75" customHeight="1">
      <c r="A6" s="137" t="s">
        <v>515</v>
      </c>
      <c r="B6" s="138" t="s">
        <v>329</v>
      </c>
      <c r="C6" s="138"/>
      <c r="D6" s="139">
        <v>16497000</v>
      </c>
      <c r="E6" s="140">
        <f>15621000+897000+290044</f>
        <v>16808044</v>
      </c>
      <c r="F6" s="140">
        <f>6274830.5+897000+290044</f>
        <v>7461874.5</v>
      </c>
      <c r="G6" s="184">
        <f>F6*100/E6</f>
        <v>44.394663055379915</v>
      </c>
      <c r="H6" s="185">
        <f>E6-F6</f>
        <v>9346169.5</v>
      </c>
    </row>
    <row r="7" spans="1:8" ht="24.75" customHeight="1" hidden="1">
      <c r="A7" s="137" t="s">
        <v>383</v>
      </c>
      <c r="B7" s="138" t="s">
        <v>330</v>
      </c>
      <c r="C7" s="138"/>
      <c r="D7" s="139"/>
      <c r="E7" s="140">
        <f>E8+E23+E13+E20+E17</f>
        <v>16787044</v>
      </c>
      <c r="F7" s="140">
        <f>F8+F23+F13+F20+F17</f>
        <v>2972542.44</v>
      </c>
      <c r="G7" s="184">
        <f aca="true" t="shared" si="0" ref="G7:G70">F7*100/E7</f>
        <v>17.7073607479673</v>
      </c>
      <c r="H7" s="185">
        <f aca="true" t="shared" si="1" ref="H7:H70">E7-F7</f>
        <v>13814501.56</v>
      </c>
    </row>
    <row r="8" spans="1:8" ht="24.75" customHeight="1" hidden="1">
      <c r="A8" s="137" t="s">
        <v>550</v>
      </c>
      <c r="B8" s="141" t="s">
        <v>342</v>
      </c>
      <c r="C8" s="138"/>
      <c r="D8" s="139"/>
      <c r="E8" s="140">
        <f>E9</f>
        <v>16497000</v>
      </c>
      <c r="F8" s="140">
        <f>F9</f>
        <v>2682498.44</v>
      </c>
      <c r="G8" s="184">
        <f t="shared" si="0"/>
        <v>16.260522761714252</v>
      </c>
      <c r="H8" s="185">
        <f t="shared" si="1"/>
        <v>13814501.56</v>
      </c>
    </row>
    <row r="9" spans="1:8" ht="24.75" customHeight="1" hidden="1">
      <c r="A9" s="142" t="s">
        <v>274</v>
      </c>
      <c r="B9" s="141" t="s">
        <v>342</v>
      </c>
      <c r="C9" s="143">
        <v>600</v>
      </c>
      <c r="D9" s="144"/>
      <c r="E9" s="145">
        <f>E10</f>
        <v>16497000</v>
      </c>
      <c r="F9" s="145">
        <f>F10</f>
        <v>2682498.44</v>
      </c>
      <c r="G9" s="184">
        <f t="shared" si="0"/>
        <v>16.260522761714252</v>
      </c>
      <c r="H9" s="185">
        <f t="shared" si="1"/>
        <v>13814501.56</v>
      </c>
    </row>
    <row r="10" spans="1:8" ht="15.75" hidden="1">
      <c r="A10" s="142" t="s">
        <v>217</v>
      </c>
      <c r="B10" s="141" t="s">
        <v>342</v>
      </c>
      <c r="C10" s="138" t="s">
        <v>216</v>
      </c>
      <c r="D10" s="139"/>
      <c r="E10" s="140">
        <f>15600000+897000</f>
        <v>16497000</v>
      </c>
      <c r="F10" s="140">
        <f>2657727.44+24771</f>
        <v>2682498.44</v>
      </c>
      <c r="G10" s="184">
        <f t="shared" si="0"/>
        <v>16.260522761714252</v>
      </c>
      <c r="H10" s="185">
        <f t="shared" si="1"/>
        <v>13814501.56</v>
      </c>
    </row>
    <row r="11" spans="1:8" ht="47.25" hidden="1">
      <c r="A11" s="146" t="s">
        <v>131</v>
      </c>
      <c r="B11" s="141" t="s">
        <v>342</v>
      </c>
      <c r="C11" s="138" t="s">
        <v>129</v>
      </c>
      <c r="D11" s="139"/>
      <c r="E11" s="140">
        <v>10938955</v>
      </c>
      <c r="F11" s="140">
        <v>10938955</v>
      </c>
      <c r="G11" s="184">
        <f t="shared" si="0"/>
        <v>100</v>
      </c>
      <c r="H11" s="185">
        <f t="shared" si="1"/>
        <v>0</v>
      </c>
    </row>
    <row r="12" spans="1:8" ht="15.75" hidden="1">
      <c r="A12" s="142" t="s">
        <v>140</v>
      </c>
      <c r="B12" s="141" t="s">
        <v>342</v>
      </c>
      <c r="C12" s="138" t="s">
        <v>141</v>
      </c>
      <c r="D12" s="139"/>
      <c r="E12" s="140">
        <v>230000</v>
      </c>
      <c r="F12" s="140">
        <v>230000</v>
      </c>
      <c r="G12" s="184">
        <f t="shared" si="0"/>
        <v>100</v>
      </c>
      <c r="H12" s="185">
        <f t="shared" si="1"/>
        <v>0</v>
      </c>
    </row>
    <row r="13" spans="1:8" ht="24.75" customHeight="1" hidden="1">
      <c r="A13" s="137" t="s">
        <v>476</v>
      </c>
      <c r="B13" s="141" t="s">
        <v>426</v>
      </c>
      <c r="C13" s="138"/>
      <c r="D13" s="139"/>
      <c r="E13" s="140">
        <f>E14</f>
        <v>0</v>
      </c>
      <c r="F13" s="140">
        <f>F14</f>
        <v>0</v>
      </c>
      <c r="G13" s="184" t="e">
        <f t="shared" si="0"/>
        <v>#DIV/0!</v>
      </c>
      <c r="H13" s="185">
        <f t="shared" si="1"/>
        <v>0</v>
      </c>
    </row>
    <row r="14" spans="1:8" ht="24.75" customHeight="1" hidden="1">
      <c r="A14" s="142" t="s">
        <v>274</v>
      </c>
      <c r="B14" s="141" t="s">
        <v>426</v>
      </c>
      <c r="C14" s="143">
        <v>600</v>
      </c>
      <c r="D14" s="144"/>
      <c r="E14" s="145">
        <f>E15</f>
        <v>0</v>
      </c>
      <c r="F14" s="145">
        <f>F15</f>
        <v>0</v>
      </c>
      <c r="G14" s="184" t="e">
        <f t="shared" si="0"/>
        <v>#DIV/0!</v>
      </c>
      <c r="H14" s="185">
        <f t="shared" si="1"/>
        <v>0</v>
      </c>
    </row>
    <row r="15" spans="1:8" ht="15.75" hidden="1">
      <c r="A15" s="142" t="s">
        <v>217</v>
      </c>
      <c r="B15" s="141" t="s">
        <v>426</v>
      </c>
      <c r="C15" s="138" t="s">
        <v>216</v>
      </c>
      <c r="D15" s="139"/>
      <c r="E15" s="140"/>
      <c r="F15" s="140"/>
      <c r="G15" s="184" t="e">
        <f t="shared" si="0"/>
        <v>#DIV/0!</v>
      </c>
      <c r="H15" s="185">
        <f t="shared" si="1"/>
        <v>0</v>
      </c>
    </row>
    <row r="16" spans="1:8" ht="47.25" hidden="1">
      <c r="A16" s="146" t="s">
        <v>131</v>
      </c>
      <c r="B16" s="141" t="s">
        <v>332</v>
      </c>
      <c r="C16" s="138" t="s">
        <v>129</v>
      </c>
      <c r="D16" s="139"/>
      <c r="E16" s="140">
        <v>1653993</v>
      </c>
      <c r="F16" s="140">
        <v>1653993</v>
      </c>
      <c r="G16" s="184">
        <f t="shared" si="0"/>
        <v>100</v>
      </c>
      <c r="H16" s="185">
        <f t="shared" si="1"/>
        <v>0</v>
      </c>
    </row>
    <row r="17" spans="1:8" ht="24.75" customHeight="1" hidden="1">
      <c r="A17" s="137" t="s">
        <v>496</v>
      </c>
      <c r="B17" s="141" t="s">
        <v>495</v>
      </c>
      <c r="C17" s="138"/>
      <c r="D17" s="139"/>
      <c r="E17" s="140">
        <f>E18</f>
        <v>0</v>
      </c>
      <c r="F17" s="140">
        <f>F18</f>
        <v>0</v>
      </c>
      <c r="G17" s="184" t="e">
        <f t="shared" si="0"/>
        <v>#DIV/0!</v>
      </c>
      <c r="H17" s="185">
        <f t="shared" si="1"/>
        <v>0</v>
      </c>
    </row>
    <row r="18" spans="1:8" ht="24.75" customHeight="1" hidden="1">
      <c r="A18" s="142" t="s">
        <v>274</v>
      </c>
      <c r="B18" s="141" t="s">
        <v>495</v>
      </c>
      <c r="C18" s="143">
        <v>600</v>
      </c>
      <c r="D18" s="144"/>
      <c r="E18" s="145">
        <f>E19</f>
        <v>0</v>
      </c>
      <c r="F18" s="145">
        <f>F19</f>
        <v>0</v>
      </c>
      <c r="G18" s="184" t="e">
        <f t="shared" si="0"/>
        <v>#DIV/0!</v>
      </c>
      <c r="H18" s="185">
        <f t="shared" si="1"/>
        <v>0</v>
      </c>
    </row>
    <row r="19" spans="1:8" ht="15.75" hidden="1">
      <c r="A19" s="142" t="s">
        <v>217</v>
      </c>
      <c r="B19" s="141" t="s">
        <v>495</v>
      </c>
      <c r="C19" s="138" t="s">
        <v>216</v>
      </c>
      <c r="D19" s="139"/>
      <c r="E19" s="140"/>
      <c r="F19" s="140"/>
      <c r="G19" s="184" t="e">
        <f t="shared" si="0"/>
        <v>#DIV/0!</v>
      </c>
      <c r="H19" s="185">
        <f t="shared" si="1"/>
        <v>0</v>
      </c>
    </row>
    <row r="20" spans="1:8" ht="24.75" customHeight="1" hidden="1">
      <c r="A20" s="137" t="s">
        <v>489</v>
      </c>
      <c r="B20" s="141" t="s">
        <v>392</v>
      </c>
      <c r="C20" s="138"/>
      <c r="D20" s="139"/>
      <c r="E20" s="140">
        <f>E21</f>
        <v>290044</v>
      </c>
      <c r="F20" s="140">
        <f>F21</f>
        <v>290044</v>
      </c>
      <c r="G20" s="184">
        <f t="shared" si="0"/>
        <v>100</v>
      </c>
      <c r="H20" s="185">
        <f t="shared" si="1"/>
        <v>0</v>
      </c>
    </row>
    <row r="21" spans="1:8" ht="24.75" customHeight="1" hidden="1">
      <c r="A21" s="142" t="s">
        <v>274</v>
      </c>
      <c r="B21" s="141" t="s">
        <v>392</v>
      </c>
      <c r="C21" s="143">
        <v>600</v>
      </c>
      <c r="D21" s="144"/>
      <c r="E21" s="145">
        <f>E22</f>
        <v>290044</v>
      </c>
      <c r="F21" s="145">
        <f>F22</f>
        <v>290044</v>
      </c>
      <c r="G21" s="184">
        <f t="shared" si="0"/>
        <v>100</v>
      </c>
      <c r="H21" s="185">
        <f t="shared" si="1"/>
        <v>0</v>
      </c>
    </row>
    <row r="22" spans="1:8" ht="15.75" hidden="1">
      <c r="A22" s="142" t="s">
        <v>217</v>
      </c>
      <c r="B22" s="141" t="s">
        <v>392</v>
      </c>
      <c r="C22" s="138" t="s">
        <v>216</v>
      </c>
      <c r="D22" s="139"/>
      <c r="E22" s="140">
        <v>290044</v>
      </c>
      <c r="F22" s="140">
        <v>290044</v>
      </c>
      <c r="G22" s="184">
        <f t="shared" si="0"/>
        <v>100</v>
      </c>
      <c r="H22" s="185">
        <f t="shared" si="1"/>
        <v>0</v>
      </c>
    </row>
    <row r="23" spans="1:8" ht="24.75" customHeight="1" hidden="1">
      <c r="A23" s="137" t="s">
        <v>551</v>
      </c>
      <c r="B23" s="141" t="s">
        <v>427</v>
      </c>
      <c r="C23" s="138"/>
      <c r="D23" s="139"/>
      <c r="E23" s="140">
        <f>E24</f>
        <v>0</v>
      </c>
      <c r="F23" s="140">
        <f>F24</f>
        <v>0</v>
      </c>
      <c r="G23" s="184" t="e">
        <f t="shared" si="0"/>
        <v>#DIV/0!</v>
      </c>
      <c r="H23" s="185">
        <f t="shared" si="1"/>
        <v>0</v>
      </c>
    </row>
    <row r="24" spans="1:8" ht="24.75" customHeight="1" hidden="1">
      <c r="A24" s="142" t="s">
        <v>274</v>
      </c>
      <c r="B24" s="141" t="s">
        <v>427</v>
      </c>
      <c r="C24" s="143">
        <v>600</v>
      </c>
      <c r="D24" s="144"/>
      <c r="E24" s="145">
        <f>E25</f>
        <v>0</v>
      </c>
      <c r="F24" s="145">
        <f>F25</f>
        <v>0</v>
      </c>
      <c r="G24" s="184" t="e">
        <f t="shared" si="0"/>
        <v>#DIV/0!</v>
      </c>
      <c r="H24" s="185">
        <f t="shared" si="1"/>
        <v>0</v>
      </c>
    </row>
    <row r="25" spans="1:8" ht="15.75" hidden="1">
      <c r="A25" s="142" t="s">
        <v>217</v>
      </c>
      <c r="B25" s="141" t="s">
        <v>427</v>
      </c>
      <c r="C25" s="138" t="s">
        <v>216</v>
      </c>
      <c r="D25" s="139"/>
      <c r="E25" s="140"/>
      <c r="F25" s="140"/>
      <c r="G25" s="184" t="e">
        <f t="shared" si="0"/>
        <v>#DIV/0!</v>
      </c>
      <c r="H25" s="185">
        <f t="shared" si="1"/>
        <v>0</v>
      </c>
    </row>
    <row r="26" spans="1:8" ht="47.25" hidden="1">
      <c r="A26" s="146" t="s">
        <v>131</v>
      </c>
      <c r="B26" s="141" t="s">
        <v>331</v>
      </c>
      <c r="C26" s="138" t="s">
        <v>129</v>
      </c>
      <c r="D26" s="139"/>
      <c r="E26" s="140">
        <v>87052</v>
      </c>
      <c r="F26" s="140">
        <v>87052</v>
      </c>
      <c r="G26" s="184">
        <f t="shared" si="0"/>
        <v>100</v>
      </c>
      <c r="H26" s="185">
        <f t="shared" si="1"/>
        <v>0</v>
      </c>
    </row>
    <row r="27" spans="1:8" ht="33.75" customHeight="1">
      <c r="A27" s="137" t="s">
        <v>473</v>
      </c>
      <c r="B27" s="138" t="s">
        <v>333</v>
      </c>
      <c r="C27" s="138"/>
      <c r="D27" s="139">
        <v>9800000</v>
      </c>
      <c r="E27" s="140">
        <f>9800000+287000</f>
        <v>10087000</v>
      </c>
      <c r="F27" s="140">
        <v>6410394.14</v>
      </c>
      <c r="G27" s="184">
        <f t="shared" si="0"/>
        <v>63.551047288589274</v>
      </c>
      <c r="H27" s="185">
        <f t="shared" si="1"/>
        <v>3676605.8600000003</v>
      </c>
    </row>
    <row r="28" spans="1:8" ht="31.5" hidden="1">
      <c r="A28" s="147" t="s">
        <v>384</v>
      </c>
      <c r="B28" s="141" t="s">
        <v>334</v>
      </c>
      <c r="C28" s="138"/>
      <c r="D28" s="139"/>
      <c r="E28" s="140">
        <f>E29+E34</f>
        <v>9800000</v>
      </c>
      <c r="F28" s="140">
        <f>F29+F34</f>
        <v>2571144.67</v>
      </c>
      <c r="G28" s="184">
        <f t="shared" si="0"/>
        <v>26.236170102040816</v>
      </c>
      <c r="H28" s="185">
        <f t="shared" si="1"/>
        <v>7228855.33</v>
      </c>
    </row>
    <row r="29" spans="1:8" ht="31.5" hidden="1">
      <c r="A29" s="147" t="s">
        <v>447</v>
      </c>
      <c r="B29" s="141" t="s">
        <v>343</v>
      </c>
      <c r="C29" s="138"/>
      <c r="D29" s="139"/>
      <c r="E29" s="140">
        <f>E30</f>
        <v>9800000</v>
      </c>
      <c r="F29" s="140">
        <f>F30</f>
        <v>2571144.67</v>
      </c>
      <c r="G29" s="184">
        <f t="shared" si="0"/>
        <v>26.236170102040816</v>
      </c>
      <c r="H29" s="185">
        <f t="shared" si="1"/>
        <v>7228855.33</v>
      </c>
    </row>
    <row r="30" spans="1:8" ht="24.75" customHeight="1" hidden="1">
      <c r="A30" s="142" t="s">
        <v>274</v>
      </c>
      <c r="B30" s="141" t="s">
        <v>343</v>
      </c>
      <c r="C30" s="143">
        <v>600</v>
      </c>
      <c r="D30" s="144"/>
      <c r="E30" s="145">
        <f>E31</f>
        <v>9800000</v>
      </c>
      <c r="F30" s="145">
        <f>F31</f>
        <v>2571144.67</v>
      </c>
      <c r="G30" s="184">
        <f t="shared" si="0"/>
        <v>26.236170102040816</v>
      </c>
      <c r="H30" s="185">
        <f t="shared" si="1"/>
        <v>7228855.33</v>
      </c>
    </row>
    <row r="31" spans="1:8" ht="15.75" hidden="1">
      <c r="A31" s="142" t="s">
        <v>217</v>
      </c>
      <c r="B31" s="141" t="s">
        <v>343</v>
      </c>
      <c r="C31" s="138" t="s">
        <v>216</v>
      </c>
      <c r="D31" s="139"/>
      <c r="E31" s="140">
        <v>9800000</v>
      </c>
      <c r="F31" s="140">
        <f>2531352.67+39792</f>
        <v>2571144.67</v>
      </c>
      <c r="G31" s="184">
        <f t="shared" si="0"/>
        <v>26.236170102040816</v>
      </c>
      <c r="H31" s="185">
        <f t="shared" si="1"/>
        <v>7228855.33</v>
      </c>
    </row>
    <row r="32" spans="1:8" ht="47.25" hidden="1">
      <c r="A32" s="146" t="s">
        <v>131</v>
      </c>
      <c r="B32" s="141" t="s">
        <v>343</v>
      </c>
      <c r="C32" s="138" t="s">
        <v>129</v>
      </c>
      <c r="D32" s="139"/>
      <c r="E32" s="140">
        <v>7294500</v>
      </c>
      <c r="F32" s="140">
        <v>7294500</v>
      </c>
      <c r="G32" s="184">
        <f t="shared" si="0"/>
        <v>100</v>
      </c>
      <c r="H32" s="185">
        <f t="shared" si="1"/>
        <v>0</v>
      </c>
    </row>
    <row r="33" spans="1:8" ht="15.75" hidden="1">
      <c r="A33" s="142" t="s">
        <v>140</v>
      </c>
      <c r="B33" s="141" t="s">
        <v>343</v>
      </c>
      <c r="C33" s="138" t="s">
        <v>141</v>
      </c>
      <c r="D33" s="139"/>
      <c r="E33" s="140">
        <v>195400</v>
      </c>
      <c r="F33" s="140">
        <v>195400</v>
      </c>
      <c r="G33" s="184">
        <f t="shared" si="0"/>
        <v>100</v>
      </c>
      <c r="H33" s="185">
        <f t="shared" si="1"/>
        <v>0</v>
      </c>
    </row>
    <row r="34" spans="1:8" ht="31.5" hidden="1">
      <c r="A34" s="137" t="s">
        <v>489</v>
      </c>
      <c r="B34" s="141" t="s">
        <v>385</v>
      </c>
      <c r="C34" s="138"/>
      <c r="D34" s="139"/>
      <c r="E34" s="140">
        <f>E35</f>
        <v>0</v>
      </c>
      <c r="F34" s="140">
        <f>F35</f>
        <v>0</v>
      </c>
      <c r="G34" s="184" t="e">
        <f t="shared" si="0"/>
        <v>#DIV/0!</v>
      </c>
      <c r="H34" s="185">
        <f t="shared" si="1"/>
        <v>0</v>
      </c>
    </row>
    <row r="35" spans="1:8" ht="24.75" customHeight="1" hidden="1">
      <c r="A35" s="142" t="s">
        <v>274</v>
      </c>
      <c r="B35" s="141" t="s">
        <v>385</v>
      </c>
      <c r="C35" s="143">
        <v>600</v>
      </c>
      <c r="D35" s="144"/>
      <c r="E35" s="145">
        <f>E36</f>
        <v>0</v>
      </c>
      <c r="F35" s="145">
        <f>F36</f>
        <v>0</v>
      </c>
      <c r="G35" s="184" t="e">
        <f t="shared" si="0"/>
        <v>#DIV/0!</v>
      </c>
      <c r="H35" s="185">
        <f t="shared" si="1"/>
        <v>0</v>
      </c>
    </row>
    <row r="36" spans="1:8" ht="15.75" hidden="1">
      <c r="A36" s="142" t="s">
        <v>217</v>
      </c>
      <c r="B36" s="141" t="s">
        <v>385</v>
      </c>
      <c r="C36" s="138" t="s">
        <v>216</v>
      </c>
      <c r="D36" s="139"/>
      <c r="E36" s="140"/>
      <c r="F36" s="140"/>
      <c r="G36" s="184" t="e">
        <f t="shared" si="0"/>
        <v>#DIV/0!</v>
      </c>
      <c r="H36" s="185">
        <f t="shared" si="1"/>
        <v>0</v>
      </c>
    </row>
    <row r="37" spans="1:8" ht="47.25" hidden="1">
      <c r="A37" s="146" t="s">
        <v>131</v>
      </c>
      <c r="B37" s="138" t="s">
        <v>552</v>
      </c>
      <c r="C37" s="138" t="s">
        <v>129</v>
      </c>
      <c r="D37" s="139"/>
      <c r="E37" s="140"/>
      <c r="F37" s="140"/>
      <c r="G37" s="184" t="e">
        <f t="shared" si="0"/>
        <v>#DIV/0!</v>
      </c>
      <c r="H37" s="185">
        <f t="shared" si="1"/>
        <v>0</v>
      </c>
    </row>
    <row r="38" spans="1:8" ht="15.75" hidden="1">
      <c r="A38" s="142" t="s">
        <v>140</v>
      </c>
      <c r="B38" s="138" t="s">
        <v>552</v>
      </c>
      <c r="C38" s="138" t="s">
        <v>141</v>
      </c>
      <c r="D38" s="139"/>
      <c r="E38" s="140">
        <v>320000</v>
      </c>
      <c r="F38" s="140">
        <v>320000</v>
      </c>
      <c r="G38" s="184">
        <f t="shared" si="0"/>
        <v>100</v>
      </c>
      <c r="H38" s="185">
        <f t="shared" si="1"/>
        <v>0</v>
      </c>
    </row>
    <row r="39" spans="1:8" ht="31.5" hidden="1">
      <c r="A39" s="148" t="s">
        <v>553</v>
      </c>
      <c r="B39" s="149" t="s">
        <v>554</v>
      </c>
      <c r="C39" s="143" t="s">
        <v>168</v>
      </c>
      <c r="D39" s="144"/>
      <c r="E39" s="145">
        <f>E41+E55+E63+E52</f>
        <v>0</v>
      </c>
      <c r="F39" s="145">
        <f>F41+F55+F63+F52</f>
        <v>0</v>
      </c>
      <c r="G39" s="184" t="e">
        <f t="shared" si="0"/>
        <v>#DIV/0!</v>
      </c>
      <c r="H39" s="185">
        <f t="shared" si="1"/>
        <v>0</v>
      </c>
    </row>
    <row r="40" spans="1:8" ht="15.75" hidden="1">
      <c r="A40" s="148" t="s">
        <v>555</v>
      </c>
      <c r="B40" s="149" t="s">
        <v>556</v>
      </c>
      <c r="C40" s="143" t="s">
        <v>168</v>
      </c>
      <c r="D40" s="144"/>
      <c r="E40" s="145">
        <f>E50+E43+E41</f>
        <v>0</v>
      </c>
      <c r="F40" s="145">
        <f>F50+F43+F41</f>
        <v>0</v>
      </c>
      <c r="G40" s="184" t="e">
        <f t="shared" si="0"/>
        <v>#DIV/0!</v>
      </c>
      <c r="H40" s="185">
        <f t="shared" si="1"/>
        <v>0</v>
      </c>
    </row>
    <row r="41" spans="1:8" ht="15.75" hidden="1">
      <c r="A41" s="148" t="s">
        <v>436</v>
      </c>
      <c r="B41" s="149" t="s">
        <v>335</v>
      </c>
      <c r="C41" s="143" t="s">
        <v>168</v>
      </c>
      <c r="D41" s="144"/>
      <c r="E41" s="145">
        <f>E51+E44+E42+E47</f>
        <v>0</v>
      </c>
      <c r="F41" s="145">
        <f>F51+F44+F42+F47</f>
        <v>0</v>
      </c>
      <c r="G41" s="184" t="e">
        <f t="shared" si="0"/>
        <v>#DIV/0!</v>
      </c>
      <c r="H41" s="185">
        <f t="shared" si="1"/>
        <v>0</v>
      </c>
    </row>
    <row r="42" spans="1:8" ht="24.75" customHeight="1" hidden="1">
      <c r="A42" s="142" t="s">
        <v>176</v>
      </c>
      <c r="B42" s="150">
        <v>702115</v>
      </c>
      <c r="C42" s="138" t="s">
        <v>175</v>
      </c>
      <c r="D42" s="139"/>
      <c r="E42" s="140">
        <f>E43</f>
        <v>0</v>
      </c>
      <c r="F42" s="140">
        <f>F43</f>
        <v>0</v>
      </c>
      <c r="G42" s="184" t="e">
        <f t="shared" si="0"/>
        <v>#DIV/0!</v>
      </c>
      <c r="H42" s="185">
        <f t="shared" si="1"/>
        <v>0</v>
      </c>
    </row>
    <row r="43" spans="1:8" ht="24.75" customHeight="1" hidden="1">
      <c r="A43" s="142" t="s">
        <v>124</v>
      </c>
      <c r="B43" s="150">
        <v>702115</v>
      </c>
      <c r="C43" s="151" t="s">
        <v>120</v>
      </c>
      <c r="D43" s="152"/>
      <c r="E43" s="153"/>
      <c r="F43" s="153"/>
      <c r="G43" s="184" t="e">
        <f t="shared" si="0"/>
        <v>#DIV/0!</v>
      </c>
      <c r="H43" s="185">
        <f t="shared" si="1"/>
        <v>0</v>
      </c>
    </row>
    <row r="44" spans="1:8" ht="24.75" customHeight="1" hidden="1">
      <c r="A44" s="146" t="s">
        <v>167</v>
      </c>
      <c r="B44" s="149" t="s">
        <v>335</v>
      </c>
      <c r="C44" s="138" t="s">
        <v>170</v>
      </c>
      <c r="D44" s="139"/>
      <c r="E44" s="140">
        <f>E45</f>
        <v>0</v>
      </c>
      <c r="F44" s="140">
        <f>F45</f>
        <v>0</v>
      </c>
      <c r="G44" s="184" t="e">
        <f t="shared" si="0"/>
        <v>#DIV/0!</v>
      </c>
      <c r="H44" s="185">
        <f t="shared" si="1"/>
        <v>0</v>
      </c>
    </row>
    <row r="45" spans="1:8" s="154" customFormat="1" ht="24.75" customHeight="1" hidden="1">
      <c r="A45" s="148" t="s">
        <v>169</v>
      </c>
      <c r="B45" s="149" t="s">
        <v>335</v>
      </c>
      <c r="C45" s="143">
        <v>240</v>
      </c>
      <c r="D45" s="144"/>
      <c r="E45" s="145"/>
      <c r="F45" s="145"/>
      <c r="G45" s="184" t="e">
        <f t="shared" si="0"/>
        <v>#DIV/0!</v>
      </c>
      <c r="H45" s="185">
        <f t="shared" si="1"/>
        <v>0</v>
      </c>
    </row>
    <row r="46" spans="1:8" ht="24.75" customHeight="1" hidden="1">
      <c r="A46" s="146"/>
      <c r="B46" s="149"/>
      <c r="C46" s="138"/>
      <c r="D46" s="139"/>
      <c r="E46" s="140"/>
      <c r="F46" s="140"/>
      <c r="G46" s="184" t="e">
        <f t="shared" si="0"/>
        <v>#DIV/0!</v>
      </c>
      <c r="H46" s="185">
        <f t="shared" si="1"/>
        <v>0</v>
      </c>
    </row>
    <row r="47" spans="1:8" ht="24.75" customHeight="1" hidden="1">
      <c r="A47" s="142" t="s">
        <v>274</v>
      </c>
      <c r="B47" s="149" t="s">
        <v>335</v>
      </c>
      <c r="C47" s="143">
        <v>600</v>
      </c>
      <c r="D47" s="144"/>
      <c r="E47" s="145">
        <f>E48</f>
        <v>0</v>
      </c>
      <c r="F47" s="145">
        <f>F48</f>
        <v>0</v>
      </c>
      <c r="G47" s="184" t="e">
        <f t="shared" si="0"/>
        <v>#DIV/0!</v>
      </c>
      <c r="H47" s="185">
        <f t="shared" si="1"/>
        <v>0</v>
      </c>
    </row>
    <row r="48" spans="1:8" ht="15.75" hidden="1">
      <c r="A48" s="142" t="s">
        <v>217</v>
      </c>
      <c r="B48" s="149" t="s">
        <v>335</v>
      </c>
      <c r="C48" s="138" t="s">
        <v>216</v>
      </c>
      <c r="D48" s="139"/>
      <c r="E48" s="140"/>
      <c r="F48" s="140"/>
      <c r="G48" s="184" t="e">
        <f t="shared" si="0"/>
        <v>#DIV/0!</v>
      </c>
      <c r="H48" s="185">
        <f t="shared" si="1"/>
        <v>0</v>
      </c>
    </row>
    <row r="49" spans="1:8" ht="24.75" customHeight="1" hidden="1">
      <c r="A49" s="142" t="s">
        <v>274</v>
      </c>
      <c r="B49" s="150">
        <v>702115</v>
      </c>
      <c r="C49" s="138" t="s">
        <v>196</v>
      </c>
      <c r="D49" s="139"/>
      <c r="E49" s="140">
        <f>E50</f>
        <v>0</v>
      </c>
      <c r="F49" s="140">
        <f>F50</f>
        <v>0</v>
      </c>
      <c r="G49" s="184" t="e">
        <f t="shared" si="0"/>
        <v>#DIV/0!</v>
      </c>
      <c r="H49" s="185">
        <f t="shared" si="1"/>
        <v>0</v>
      </c>
    </row>
    <row r="50" spans="1:8" ht="15.75" hidden="1">
      <c r="A50" s="142" t="s">
        <v>217</v>
      </c>
      <c r="B50" s="150">
        <v>702115</v>
      </c>
      <c r="C50" s="138" t="s">
        <v>216</v>
      </c>
      <c r="D50" s="139"/>
      <c r="E50" s="140">
        <f>E51</f>
        <v>0</v>
      </c>
      <c r="F50" s="140">
        <f>F51</f>
        <v>0</v>
      </c>
      <c r="G50" s="184" t="e">
        <f t="shared" si="0"/>
        <v>#DIV/0!</v>
      </c>
      <c r="H50" s="185">
        <f t="shared" si="1"/>
        <v>0</v>
      </c>
    </row>
    <row r="51" spans="1:8" ht="15.75" hidden="1">
      <c r="A51" s="142" t="s">
        <v>140</v>
      </c>
      <c r="B51" s="150">
        <v>702115</v>
      </c>
      <c r="C51" s="138" t="s">
        <v>141</v>
      </c>
      <c r="D51" s="139"/>
      <c r="E51" s="140"/>
      <c r="F51" s="140"/>
      <c r="G51" s="184" t="e">
        <f t="shared" si="0"/>
        <v>#DIV/0!</v>
      </c>
      <c r="H51" s="185">
        <f t="shared" si="1"/>
        <v>0</v>
      </c>
    </row>
    <row r="52" spans="1:8" ht="24.75" customHeight="1" hidden="1">
      <c r="A52" s="148" t="s">
        <v>557</v>
      </c>
      <c r="B52" s="150">
        <v>702151</v>
      </c>
      <c r="C52" s="143" t="s">
        <v>168</v>
      </c>
      <c r="D52" s="144"/>
      <c r="E52" s="145">
        <f>E53</f>
        <v>0</v>
      </c>
      <c r="F52" s="145">
        <f>F53</f>
        <v>0</v>
      </c>
      <c r="G52" s="184" t="e">
        <f t="shared" si="0"/>
        <v>#DIV/0!</v>
      </c>
      <c r="H52" s="185">
        <f t="shared" si="1"/>
        <v>0</v>
      </c>
    </row>
    <row r="53" spans="1:8" ht="24.75" customHeight="1" hidden="1">
      <c r="A53" s="142" t="s">
        <v>217</v>
      </c>
      <c r="B53" s="150">
        <v>702151</v>
      </c>
      <c r="C53" s="138" t="s">
        <v>216</v>
      </c>
      <c r="D53" s="139"/>
      <c r="E53" s="140">
        <f>E54</f>
        <v>0</v>
      </c>
      <c r="F53" s="140">
        <f>F54</f>
        <v>0</v>
      </c>
      <c r="G53" s="184" t="e">
        <f t="shared" si="0"/>
        <v>#DIV/0!</v>
      </c>
      <c r="H53" s="185">
        <f t="shared" si="1"/>
        <v>0</v>
      </c>
    </row>
    <row r="54" spans="1:8" ht="24.75" customHeight="1" hidden="1">
      <c r="A54" s="142" t="s">
        <v>140</v>
      </c>
      <c r="B54" s="150">
        <v>702151</v>
      </c>
      <c r="C54" s="138" t="s">
        <v>141</v>
      </c>
      <c r="D54" s="139"/>
      <c r="E54" s="140"/>
      <c r="F54" s="140"/>
      <c r="G54" s="184" t="e">
        <f t="shared" si="0"/>
        <v>#DIV/0!</v>
      </c>
      <c r="H54" s="185">
        <f t="shared" si="1"/>
        <v>0</v>
      </c>
    </row>
    <row r="55" spans="1:8" ht="47.25" hidden="1">
      <c r="A55" s="148" t="s">
        <v>557</v>
      </c>
      <c r="B55" s="150">
        <v>705604</v>
      </c>
      <c r="C55" s="143" t="s">
        <v>168</v>
      </c>
      <c r="D55" s="144"/>
      <c r="E55" s="145">
        <f>E56+E60</f>
        <v>0</v>
      </c>
      <c r="F55" s="145">
        <f>F56+F60</f>
        <v>0</v>
      </c>
      <c r="G55" s="184" t="e">
        <f t="shared" si="0"/>
        <v>#DIV/0!</v>
      </c>
      <c r="H55" s="185">
        <f t="shared" si="1"/>
        <v>0</v>
      </c>
    </row>
    <row r="56" spans="1:8" ht="24.75" customHeight="1" hidden="1">
      <c r="A56" s="142" t="s">
        <v>176</v>
      </c>
      <c r="B56" s="150">
        <v>705604</v>
      </c>
      <c r="C56" s="155">
        <v>100</v>
      </c>
      <c r="D56" s="156"/>
      <c r="E56" s="140">
        <f>E58</f>
        <v>0</v>
      </c>
      <c r="F56" s="140">
        <f>F58</f>
        <v>0</v>
      </c>
      <c r="G56" s="184" t="e">
        <f t="shared" si="0"/>
        <v>#DIV/0!</v>
      </c>
      <c r="H56" s="185">
        <f t="shared" si="1"/>
        <v>0</v>
      </c>
    </row>
    <row r="57" spans="1:8" ht="24.75" customHeight="1" hidden="1">
      <c r="A57" s="157" t="s">
        <v>267</v>
      </c>
      <c r="B57" s="150">
        <v>705604</v>
      </c>
      <c r="C57" s="155">
        <v>110</v>
      </c>
      <c r="D57" s="156"/>
      <c r="E57" s="140">
        <f>E58</f>
        <v>0</v>
      </c>
      <c r="F57" s="140">
        <f>F58</f>
        <v>0</v>
      </c>
      <c r="G57" s="184" t="e">
        <f t="shared" si="0"/>
        <v>#DIV/0!</v>
      </c>
      <c r="H57" s="185">
        <f t="shared" si="1"/>
        <v>0</v>
      </c>
    </row>
    <row r="58" spans="1:8" ht="15.75" hidden="1">
      <c r="A58" s="158" t="s">
        <v>176</v>
      </c>
      <c r="B58" s="150">
        <v>705604</v>
      </c>
      <c r="C58" s="155">
        <v>111</v>
      </c>
      <c r="D58" s="156"/>
      <c r="E58" s="140"/>
      <c r="F58" s="140"/>
      <c r="G58" s="184" t="e">
        <f t="shared" si="0"/>
        <v>#DIV/0!</v>
      </c>
      <c r="H58" s="185">
        <f t="shared" si="1"/>
        <v>0</v>
      </c>
    </row>
    <row r="59" spans="1:8" ht="15.75" hidden="1">
      <c r="A59" s="158" t="s">
        <v>124</v>
      </c>
      <c r="B59" s="150">
        <v>705604</v>
      </c>
      <c r="C59" s="138"/>
      <c r="D59" s="139"/>
      <c r="E59" s="140"/>
      <c r="F59" s="140"/>
      <c r="G59" s="184" t="e">
        <f t="shared" si="0"/>
        <v>#DIV/0!</v>
      </c>
      <c r="H59" s="185">
        <f t="shared" si="1"/>
        <v>0</v>
      </c>
    </row>
    <row r="60" spans="1:8" ht="24.75" customHeight="1" hidden="1">
      <c r="A60" s="142" t="s">
        <v>274</v>
      </c>
      <c r="B60" s="150">
        <v>705604</v>
      </c>
      <c r="C60" s="138" t="s">
        <v>196</v>
      </c>
      <c r="D60" s="139"/>
      <c r="E60" s="140">
        <f>E61</f>
        <v>0</v>
      </c>
      <c r="F60" s="140">
        <f>F61</f>
        <v>0</v>
      </c>
      <c r="G60" s="184" t="e">
        <f t="shared" si="0"/>
        <v>#DIV/0!</v>
      </c>
      <c r="H60" s="185">
        <f t="shared" si="1"/>
        <v>0</v>
      </c>
    </row>
    <row r="61" spans="1:8" ht="15.75" hidden="1">
      <c r="A61" s="142" t="s">
        <v>217</v>
      </c>
      <c r="B61" s="150">
        <v>705604</v>
      </c>
      <c r="C61" s="138" t="s">
        <v>216</v>
      </c>
      <c r="D61" s="139"/>
      <c r="E61" s="140">
        <f>E62</f>
        <v>0</v>
      </c>
      <c r="F61" s="140">
        <f>F62</f>
        <v>0</v>
      </c>
      <c r="G61" s="184" t="e">
        <f t="shared" si="0"/>
        <v>#DIV/0!</v>
      </c>
      <c r="H61" s="185">
        <f t="shared" si="1"/>
        <v>0</v>
      </c>
    </row>
    <row r="62" spans="1:8" ht="15.75" hidden="1">
      <c r="A62" s="142" t="s">
        <v>140</v>
      </c>
      <c r="B62" s="150">
        <v>705604</v>
      </c>
      <c r="C62" s="138" t="s">
        <v>141</v>
      </c>
      <c r="D62" s="139"/>
      <c r="E62" s="140"/>
      <c r="F62" s="140"/>
      <c r="G62" s="184" t="e">
        <f t="shared" si="0"/>
        <v>#DIV/0!</v>
      </c>
      <c r="H62" s="185">
        <f t="shared" si="1"/>
        <v>0</v>
      </c>
    </row>
    <row r="63" spans="1:8" ht="31.5" hidden="1">
      <c r="A63" s="157" t="s">
        <v>558</v>
      </c>
      <c r="B63" s="150">
        <v>705608</v>
      </c>
      <c r="C63" s="138"/>
      <c r="D63" s="139"/>
      <c r="E63" s="140">
        <f aca="true" t="shared" si="2" ref="E63:F65">E64</f>
        <v>0</v>
      </c>
      <c r="F63" s="140">
        <f t="shared" si="2"/>
        <v>0</v>
      </c>
      <c r="G63" s="184" t="e">
        <f t="shared" si="0"/>
        <v>#DIV/0!</v>
      </c>
      <c r="H63" s="185">
        <f t="shared" si="1"/>
        <v>0</v>
      </c>
    </row>
    <row r="64" spans="1:8" ht="24.75" customHeight="1" hidden="1">
      <c r="A64" s="142" t="s">
        <v>274</v>
      </c>
      <c r="B64" s="150">
        <v>705608</v>
      </c>
      <c r="C64" s="138" t="s">
        <v>196</v>
      </c>
      <c r="D64" s="139"/>
      <c r="E64" s="140">
        <f t="shared" si="2"/>
        <v>0</v>
      </c>
      <c r="F64" s="140">
        <f t="shared" si="2"/>
        <v>0</v>
      </c>
      <c r="G64" s="184" t="e">
        <f t="shared" si="0"/>
        <v>#DIV/0!</v>
      </c>
      <c r="H64" s="185">
        <f t="shared" si="1"/>
        <v>0</v>
      </c>
    </row>
    <row r="65" spans="1:8" ht="15.75" hidden="1">
      <c r="A65" s="142" t="s">
        <v>217</v>
      </c>
      <c r="B65" s="150">
        <v>705608</v>
      </c>
      <c r="C65" s="138" t="s">
        <v>216</v>
      </c>
      <c r="D65" s="139"/>
      <c r="E65" s="140">
        <f t="shared" si="2"/>
        <v>0</v>
      </c>
      <c r="F65" s="140">
        <f t="shared" si="2"/>
        <v>0</v>
      </c>
      <c r="G65" s="184" t="e">
        <f t="shared" si="0"/>
        <v>#DIV/0!</v>
      </c>
      <c r="H65" s="185">
        <f t="shared" si="1"/>
        <v>0</v>
      </c>
    </row>
    <row r="66" spans="1:8" ht="15.75" hidden="1">
      <c r="A66" s="142" t="s">
        <v>140</v>
      </c>
      <c r="B66" s="150">
        <v>705608</v>
      </c>
      <c r="C66" s="138" t="s">
        <v>141</v>
      </c>
      <c r="D66" s="139"/>
      <c r="E66" s="140"/>
      <c r="F66" s="140"/>
      <c r="G66" s="184" t="e">
        <f t="shared" si="0"/>
        <v>#DIV/0!</v>
      </c>
      <c r="H66" s="185">
        <f t="shared" si="1"/>
        <v>0</v>
      </c>
    </row>
    <row r="67" spans="1:8" ht="31.5" hidden="1">
      <c r="A67" s="147" t="s">
        <v>412</v>
      </c>
      <c r="B67" s="141" t="s">
        <v>337</v>
      </c>
      <c r="C67" s="138"/>
      <c r="D67" s="139"/>
      <c r="E67" s="140">
        <f>E69</f>
        <v>0</v>
      </c>
      <c r="F67" s="140">
        <f>F69</f>
        <v>0</v>
      </c>
      <c r="G67" s="184" t="e">
        <f t="shared" si="0"/>
        <v>#DIV/0!</v>
      </c>
      <c r="H67" s="185">
        <f t="shared" si="1"/>
        <v>0</v>
      </c>
    </row>
    <row r="68" spans="1:8" ht="15.75" hidden="1">
      <c r="A68" s="137" t="s">
        <v>375</v>
      </c>
      <c r="B68" s="141" t="s">
        <v>336</v>
      </c>
      <c r="C68" s="138"/>
      <c r="D68" s="139"/>
      <c r="E68" s="140">
        <f>E73+E69</f>
        <v>0</v>
      </c>
      <c r="F68" s="140">
        <f>F73+F69</f>
        <v>0</v>
      </c>
      <c r="G68" s="184" t="e">
        <f t="shared" si="0"/>
        <v>#DIV/0!</v>
      </c>
      <c r="H68" s="185">
        <f t="shared" si="1"/>
        <v>0</v>
      </c>
    </row>
    <row r="69" spans="1:8" ht="15.75" hidden="1">
      <c r="A69" s="137" t="s">
        <v>436</v>
      </c>
      <c r="B69" s="141" t="s">
        <v>338</v>
      </c>
      <c r="C69" s="138"/>
      <c r="D69" s="139"/>
      <c r="E69" s="140">
        <f>E74+E70</f>
        <v>0</v>
      </c>
      <c r="F69" s="140">
        <f>F74+F70</f>
        <v>0</v>
      </c>
      <c r="G69" s="184" t="e">
        <f t="shared" si="0"/>
        <v>#DIV/0!</v>
      </c>
      <c r="H69" s="185">
        <f t="shared" si="1"/>
        <v>0</v>
      </c>
    </row>
    <row r="70" spans="1:8" ht="24.75" customHeight="1" hidden="1">
      <c r="A70" s="137" t="s">
        <v>559</v>
      </c>
      <c r="B70" s="141" t="s">
        <v>338</v>
      </c>
      <c r="C70" s="138" t="s">
        <v>164</v>
      </c>
      <c r="D70" s="139"/>
      <c r="E70" s="140">
        <f>E71</f>
        <v>0</v>
      </c>
      <c r="F70" s="140">
        <f>F71</f>
        <v>0</v>
      </c>
      <c r="G70" s="184" t="e">
        <f t="shared" si="0"/>
        <v>#DIV/0!</v>
      </c>
      <c r="H70" s="185">
        <f t="shared" si="1"/>
        <v>0</v>
      </c>
    </row>
    <row r="71" spans="1:8" ht="31.5" hidden="1">
      <c r="A71" s="146" t="s">
        <v>166</v>
      </c>
      <c r="B71" s="141" t="s">
        <v>338</v>
      </c>
      <c r="C71" s="138" t="s">
        <v>165</v>
      </c>
      <c r="D71" s="139"/>
      <c r="E71" s="140"/>
      <c r="F71" s="140"/>
      <c r="G71" s="184" t="e">
        <f aca="true" t="shared" si="3" ref="G71:G134">F71*100/E71</f>
        <v>#DIV/0!</v>
      </c>
      <c r="H71" s="185">
        <f aca="true" t="shared" si="4" ref="H71:H134">E71-F71</f>
        <v>0</v>
      </c>
    </row>
    <row r="72" spans="1:8" ht="31.5" hidden="1">
      <c r="A72" s="146" t="s">
        <v>268</v>
      </c>
      <c r="B72" s="138" t="s">
        <v>560</v>
      </c>
      <c r="C72" s="138" t="s">
        <v>134</v>
      </c>
      <c r="D72" s="139"/>
      <c r="E72" s="140"/>
      <c r="F72" s="140"/>
      <c r="G72" s="184" t="e">
        <f t="shared" si="3"/>
        <v>#DIV/0!</v>
      </c>
      <c r="H72" s="185">
        <f t="shared" si="4"/>
        <v>0</v>
      </c>
    </row>
    <row r="73" spans="1:8" ht="24.75" customHeight="1" hidden="1">
      <c r="A73" s="146" t="s">
        <v>269</v>
      </c>
      <c r="B73" s="138" t="s">
        <v>560</v>
      </c>
      <c r="C73" s="138" t="s">
        <v>135</v>
      </c>
      <c r="D73" s="139"/>
      <c r="E73" s="140"/>
      <c r="F73" s="140"/>
      <c r="G73" s="184" t="e">
        <f t="shared" si="3"/>
        <v>#DIV/0!</v>
      </c>
      <c r="H73" s="185">
        <f t="shared" si="4"/>
        <v>0</v>
      </c>
    </row>
    <row r="74" spans="1:8" ht="31.5" hidden="1">
      <c r="A74" s="146" t="s">
        <v>270</v>
      </c>
      <c r="B74" s="141" t="s">
        <v>338</v>
      </c>
      <c r="C74" s="138" t="s">
        <v>170</v>
      </c>
      <c r="D74" s="139"/>
      <c r="E74" s="140">
        <f>E75</f>
        <v>0</v>
      </c>
      <c r="F74" s="140">
        <f>F75</f>
        <v>0</v>
      </c>
      <c r="G74" s="184" t="e">
        <f t="shared" si="3"/>
        <v>#DIV/0!</v>
      </c>
      <c r="H74" s="185">
        <f t="shared" si="4"/>
        <v>0</v>
      </c>
    </row>
    <row r="75" spans="1:8" ht="31.5" hidden="1">
      <c r="A75" s="148" t="s">
        <v>271</v>
      </c>
      <c r="B75" s="141" t="s">
        <v>338</v>
      </c>
      <c r="C75" s="143">
        <v>240</v>
      </c>
      <c r="D75" s="144"/>
      <c r="E75" s="145"/>
      <c r="F75" s="145"/>
      <c r="G75" s="184" t="e">
        <f t="shared" si="3"/>
        <v>#DIV/0!</v>
      </c>
      <c r="H75" s="185">
        <f t="shared" si="4"/>
        <v>0</v>
      </c>
    </row>
    <row r="76" spans="1:8" ht="31.5" hidden="1">
      <c r="A76" s="146" t="s">
        <v>273</v>
      </c>
      <c r="B76" s="141" t="s">
        <v>338</v>
      </c>
      <c r="C76" s="138" t="s">
        <v>122</v>
      </c>
      <c r="D76" s="139"/>
      <c r="E76" s="140">
        <v>210000</v>
      </c>
      <c r="F76" s="140">
        <v>210000</v>
      </c>
      <c r="G76" s="184">
        <f t="shared" si="3"/>
        <v>100</v>
      </c>
      <c r="H76" s="185">
        <f t="shared" si="4"/>
        <v>0</v>
      </c>
    </row>
    <row r="77" spans="1:8" ht="34.5" customHeight="1">
      <c r="A77" s="147" t="s">
        <v>468</v>
      </c>
      <c r="B77" s="141" t="s">
        <v>339</v>
      </c>
      <c r="C77" s="138"/>
      <c r="D77" s="139">
        <v>10534368.31</v>
      </c>
      <c r="E77" s="140">
        <f>8109000+129000+592782.51+2558174.98</f>
        <v>11388957.49</v>
      </c>
      <c r="F77" s="140">
        <f>5128819.58+592782.51+733564.1</f>
        <v>6455166.1899999995</v>
      </c>
      <c r="G77" s="184">
        <f t="shared" si="3"/>
        <v>56.67916660210486</v>
      </c>
      <c r="H77" s="185">
        <f t="shared" si="4"/>
        <v>4933791.300000001</v>
      </c>
    </row>
    <row r="78" spans="1:8" ht="24.75" customHeight="1" hidden="1">
      <c r="A78" s="137" t="s">
        <v>376</v>
      </c>
      <c r="B78" s="141" t="s">
        <v>340</v>
      </c>
      <c r="C78" s="138"/>
      <c r="D78" s="139"/>
      <c r="E78" s="140">
        <f>E82+E88+E79</f>
        <v>10895805.48</v>
      </c>
      <c r="F78" s="140">
        <f>F82+F88+F79</f>
        <v>2743431.84</v>
      </c>
      <c r="G78" s="184">
        <f t="shared" si="3"/>
        <v>25.178788709432798</v>
      </c>
      <c r="H78" s="185">
        <f t="shared" si="4"/>
        <v>8152373.640000001</v>
      </c>
    </row>
    <row r="79" spans="1:8" ht="24.75" customHeight="1" hidden="1">
      <c r="A79" s="137" t="s">
        <v>550</v>
      </c>
      <c r="B79" s="141" t="s">
        <v>449</v>
      </c>
      <c r="C79" s="143"/>
      <c r="D79" s="144"/>
      <c r="E79" s="145">
        <f>E80</f>
        <v>8109000</v>
      </c>
      <c r="F79" s="145">
        <f>F80</f>
        <v>2241296.63</v>
      </c>
      <c r="G79" s="184">
        <f t="shared" si="3"/>
        <v>27.639618078678012</v>
      </c>
      <c r="H79" s="185">
        <f t="shared" si="4"/>
        <v>5867703.37</v>
      </c>
    </row>
    <row r="80" spans="1:8" ht="24.75" customHeight="1" hidden="1">
      <c r="A80" s="142" t="s">
        <v>274</v>
      </c>
      <c r="B80" s="141" t="s">
        <v>449</v>
      </c>
      <c r="C80" s="143">
        <v>600</v>
      </c>
      <c r="D80" s="144"/>
      <c r="E80" s="145">
        <f>E81</f>
        <v>8109000</v>
      </c>
      <c r="F80" s="145">
        <f>F81</f>
        <v>2241296.63</v>
      </c>
      <c r="G80" s="184">
        <f t="shared" si="3"/>
        <v>27.639618078678012</v>
      </c>
      <c r="H80" s="185">
        <f t="shared" si="4"/>
        <v>5867703.37</v>
      </c>
    </row>
    <row r="81" spans="1:8" ht="15.75" hidden="1">
      <c r="A81" s="142" t="s">
        <v>217</v>
      </c>
      <c r="B81" s="141" t="s">
        <v>449</v>
      </c>
      <c r="C81" s="138" t="s">
        <v>216</v>
      </c>
      <c r="D81" s="139"/>
      <c r="E81" s="140">
        <v>8109000</v>
      </c>
      <c r="F81" s="140">
        <v>2241296.63</v>
      </c>
      <c r="G81" s="184">
        <f t="shared" si="3"/>
        <v>27.639618078678012</v>
      </c>
      <c r="H81" s="185">
        <f t="shared" si="4"/>
        <v>5867703.37</v>
      </c>
    </row>
    <row r="82" spans="1:8" s="161" customFormat="1" ht="31.5" hidden="1">
      <c r="A82" s="137" t="s">
        <v>444</v>
      </c>
      <c r="B82" s="141" t="s">
        <v>387</v>
      </c>
      <c r="C82" s="141"/>
      <c r="D82" s="159"/>
      <c r="E82" s="160">
        <f>E83+E85</f>
        <v>207630.5</v>
      </c>
      <c r="F82" s="160">
        <f>F83+F85</f>
        <v>207630.5</v>
      </c>
      <c r="G82" s="184">
        <f t="shared" si="3"/>
        <v>100</v>
      </c>
      <c r="H82" s="185">
        <f t="shared" si="4"/>
        <v>0</v>
      </c>
    </row>
    <row r="83" spans="1:8" s="161" customFormat="1" ht="63" hidden="1">
      <c r="A83" s="146" t="s">
        <v>267</v>
      </c>
      <c r="B83" s="141" t="s">
        <v>387</v>
      </c>
      <c r="C83" s="138" t="s">
        <v>164</v>
      </c>
      <c r="D83" s="139"/>
      <c r="E83" s="160">
        <f>E84</f>
        <v>0</v>
      </c>
      <c r="F83" s="160">
        <f>F84</f>
        <v>0</v>
      </c>
      <c r="G83" s="184" t="e">
        <f t="shared" si="3"/>
        <v>#DIV/0!</v>
      </c>
      <c r="H83" s="185">
        <f t="shared" si="4"/>
        <v>0</v>
      </c>
    </row>
    <row r="84" spans="1:8" s="161" customFormat="1" ht="31.5" hidden="1">
      <c r="A84" s="146" t="s">
        <v>166</v>
      </c>
      <c r="B84" s="141" t="s">
        <v>387</v>
      </c>
      <c r="C84" s="138" t="s">
        <v>165</v>
      </c>
      <c r="D84" s="139"/>
      <c r="E84" s="145"/>
      <c r="F84" s="145"/>
      <c r="G84" s="184" t="e">
        <f t="shared" si="3"/>
        <v>#DIV/0!</v>
      </c>
      <c r="H84" s="185">
        <f t="shared" si="4"/>
        <v>0</v>
      </c>
    </row>
    <row r="85" spans="1:8" ht="24.75" customHeight="1" hidden="1">
      <c r="A85" s="142" t="s">
        <v>274</v>
      </c>
      <c r="B85" s="141" t="s">
        <v>387</v>
      </c>
      <c r="C85" s="143">
        <v>600</v>
      </c>
      <c r="D85" s="144"/>
      <c r="E85" s="145">
        <f>E86</f>
        <v>207630.5</v>
      </c>
      <c r="F85" s="145">
        <f>F86</f>
        <v>207630.5</v>
      </c>
      <c r="G85" s="184">
        <f t="shared" si="3"/>
        <v>100</v>
      </c>
      <c r="H85" s="185">
        <f t="shared" si="4"/>
        <v>0</v>
      </c>
    </row>
    <row r="86" spans="1:8" ht="15.75" hidden="1">
      <c r="A86" s="142" t="s">
        <v>217</v>
      </c>
      <c r="B86" s="141" t="s">
        <v>387</v>
      </c>
      <c r="C86" s="138" t="s">
        <v>216</v>
      </c>
      <c r="D86" s="139"/>
      <c r="E86" s="140">
        <v>207630.5</v>
      </c>
      <c r="F86" s="140">
        <v>207630.5</v>
      </c>
      <c r="G86" s="184">
        <f t="shared" si="3"/>
        <v>100</v>
      </c>
      <c r="H86" s="185">
        <f t="shared" si="4"/>
        <v>0</v>
      </c>
    </row>
    <row r="87" spans="1:8" ht="15.75" hidden="1">
      <c r="A87" s="142" t="s">
        <v>140</v>
      </c>
      <c r="B87" s="141" t="s">
        <v>387</v>
      </c>
      <c r="C87" s="138" t="s">
        <v>141</v>
      </c>
      <c r="D87" s="139"/>
      <c r="E87" s="140">
        <v>439855.34</v>
      </c>
      <c r="F87" s="140">
        <v>439855.34</v>
      </c>
      <c r="G87" s="184">
        <f t="shared" si="3"/>
        <v>100</v>
      </c>
      <c r="H87" s="185">
        <f t="shared" si="4"/>
        <v>0</v>
      </c>
    </row>
    <row r="88" spans="1:8" s="161" customFormat="1" ht="15.75" hidden="1">
      <c r="A88" s="137" t="s">
        <v>436</v>
      </c>
      <c r="B88" s="141" t="s">
        <v>341</v>
      </c>
      <c r="C88" s="141"/>
      <c r="D88" s="159"/>
      <c r="E88" s="160">
        <f>E89+E91+E98+E93+E96</f>
        <v>2579174.98</v>
      </c>
      <c r="F88" s="160">
        <f>F89+F91+F98+F93+F96</f>
        <v>294504.70999999996</v>
      </c>
      <c r="G88" s="184">
        <f t="shared" si="3"/>
        <v>11.41856261338267</v>
      </c>
      <c r="H88" s="185">
        <f t="shared" si="4"/>
        <v>2284670.27</v>
      </c>
    </row>
    <row r="89" spans="1:8" s="161" customFormat="1" ht="63" hidden="1">
      <c r="A89" s="146" t="s">
        <v>267</v>
      </c>
      <c r="B89" s="141" t="s">
        <v>341</v>
      </c>
      <c r="C89" s="138" t="s">
        <v>164</v>
      </c>
      <c r="D89" s="139"/>
      <c r="E89" s="160">
        <f>E90</f>
        <v>0</v>
      </c>
      <c r="F89" s="160">
        <f>F90</f>
        <v>0</v>
      </c>
      <c r="G89" s="184" t="e">
        <f t="shared" si="3"/>
        <v>#DIV/0!</v>
      </c>
      <c r="H89" s="185">
        <f t="shared" si="4"/>
        <v>0</v>
      </c>
    </row>
    <row r="90" spans="1:8" s="161" customFormat="1" ht="31.5" hidden="1">
      <c r="A90" s="146" t="s">
        <v>166</v>
      </c>
      <c r="B90" s="141" t="s">
        <v>341</v>
      </c>
      <c r="C90" s="138" t="s">
        <v>165</v>
      </c>
      <c r="D90" s="139"/>
      <c r="E90" s="145"/>
      <c r="F90" s="145"/>
      <c r="G90" s="184" t="e">
        <f t="shared" si="3"/>
        <v>#DIV/0!</v>
      </c>
      <c r="H90" s="185">
        <f t="shared" si="4"/>
        <v>0</v>
      </c>
    </row>
    <row r="91" spans="1:9" s="154" customFormat="1" ht="24.75" customHeight="1" hidden="1">
      <c r="A91" s="146" t="s">
        <v>270</v>
      </c>
      <c r="B91" s="141" t="s">
        <v>341</v>
      </c>
      <c r="C91" s="138" t="s">
        <v>170</v>
      </c>
      <c r="D91" s="139"/>
      <c r="E91" s="140">
        <f>E92</f>
        <v>2470160.98</v>
      </c>
      <c r="F91" s="140">
        <f>F92</f>
        <v>231171.71</v>
      </c>
      <c r="G91" s="184">
        <f t="shared" si="3"/>
        <v>9.358568606326216</v>
      </c>
      <c r="H91" s="185">
        <f t="shared" si="4"/>
        <v>2238989.27</v>
      </c>
      <c r="I91" s="162" t="s">
        <v>168</v>
      </c>
    </row>
    <row r="92" spans="1:8" ht="24.75" customHeight="1" hidden="1">
      <c r="A92" s="148" t="s">
        <v>169</v>
      </c>
      <c r="B92" s="141" t="s">
        <v>341</v>
      </c>
      <c r="C92" s="143">
        <v>240</v>
      </c>
      <c r="D92" s="144"/>
      <c r="E92" s="145">
        <f>2207660.98+262500</f>
        <v>2470160.98</v>
      </c>
      <c r="F92" s="145">
        <f>149746.34+81425.37</f>
        <v>231171.71</v>
      </c>
      <c r="G92" s="184">
        <f t="shared" si="3"/>
        <v>9.358568606326216</v>
      </c>
      <c r="H92" s="185">
        <f t="shared" si="4"/>
        <v>2238989.27</v>
      </c>
    </row>
    <row r="93" spans="1:8" ht="24.75" customHeight="1" hidden="1">
      <c r="A93" s="142" t="s">
        <v>274</v>
      </c>
      <c r="B93" s="141" t="s">
        <v>341</v>
      </c>
      <c r="C93" s="143">
        <v>600</v>
      </c>
      <c r="D93" s="144"/>
      <c r="E93" s="145">
        <f>E94</f>
        <v>0</v>
      </c>
      <c r="F93" s="145">
        <f>F94</f>
        <v>0</v>
      </c>
      <c r="G93" s="184" t="e">
        <f t="shared" si="3"/>
        <v>#DIV/0!</v>
      </c>
      <c r="H93" s="185">
        <f t="shared" si="4"/>
        <v>0</v>
      </c>
    </row>
    <row r="94" spans="1:8" ht="15.75" hidden="1">
      <c r="A94" s="142" t="s">
        <v>217</v>
      </c>
      <c r="B94" s="141" t="s">
        <v>341</v>
      </c>
      <c r="C94" s="138" t="s">
        <v>216</v>
      </c>
      <c r="D94" s="139"/>
      <c r="E94" s="140"/>
      <c r="F94" s="140"/>
      <c r="G94" s="184" t="e">
        <f t="shared" si="3"/>
        <v>#DIV/0!</v>
      </c>
      <c r="H94" s="185">
        <f t="shared" si="4"/>
        <v>0</v>
      </c>
    </row>
    <row r="95" spans="1:8" ht="31.5" hidden="1">
      <c r="A95" s="146" t="s">
        <v>195</v>
      </c>
      <c r="B95" s="141" t="s">
        <v>341</v>
      </c>
      <c r="C95" s="138" t="s">
        <v>122</v>
      </c>
      <c r="D95" s="139"/>
      <c r="E95" s="140">
        <f>1105000+200000+35000</f>
        <v>1340000</v>
      </c>
      <c r="F95" s="140">
        <f>1105000+200000+35000</f>
        <v>1340000</v>
      </c>
      <c r="G95" s="184">
        <f t="shared" si="3"/>
        <v>100</v>
      </c>
      <c r="H95" s="185">
        <f t="shared" si="4"/>
        <v>0</v>
      </c>
    </row>
    <row r="96" spans="1:8" ht="15.75" hidden="1">
      <c r="A96" s="146" t="s">
        <v>219</v>
      </c>
      <c r="B96" s="141" t="s">
        <v>341</v>
      </c>
      <c r="C96" s="138" t="s">
        <v>218</v>
      </c>
      <c r="D96" s="139"/>
      <c r="E96" s="140">
        <f>E97</f>
        <v>99014</v>
      </c>
      <c r="F96" s="140">
        <f>F97</f>
        <v>60000</v>
      </c>
      <c r="G96" s="184">
        <f t="shared" si="3"/>
        <v>60.59749126386168</v>
      </c>
      <c r="H96" s="185">
        <f t="shared" si="4"/>
        <v>39014</v>
      </c>
    </row>
    <row r="97" spans="1:8" ht="15.75" hidden="1">
      <c r="A97" s="146" t="s">
        <v>152</v>
      </c>
      <c r="B97" s="141" t="s">
        <v>341</v>
      </c>
      <c r="C97" s="138" t="s">
        <v>151</v>
      </c>
      <c r="D97" s="139"/>
      <c r="E97" s="140">
        <v>99014</v>
      </c>
      <c r="F97" s="140">
        <v>60000</v>
      </c>
      <c r="G97" s="184">
        <f t="shared" si="3"/>
        <v>60.59749126386168</v>
      </c>
      <c r="H97" s="185">
        <f t="shared" si="4"/>
        <v>39014</v>
      </c>
    </row>
    <row r="98" spans="1:8" ht="24.75" customHeight="1" hidden="1">
      <c r="A98" s="148" t="s">
        <v>171</v>
      </c>
      <c r="B98" s="141" t="s">
        <v>341</v>
      </c>
      <c r="C98" s="143">
        <v>800</v>
      </c>
      <c r="D98" s="144"/>
      <c r="E98" s="145">
        <f>E101+E100+E99</f>
        <v>10000</v>
      </c>
      <c r="F98" s="145">
        <f>F101+F100+F99</f>
        <v>3333</v>
      </c>
      <c r="G98" s="184">
        <f t="shared" si="3"/>
        <v>33.33</v>
      </c>
      <c r="H98" s="185">
        <f t="shared" si="4"/>
        <v>6667</v>
      </c>
    </row>
    <row r="99" spans="1:8" s="136" customFormat="1" ht="47.25" hidden="1">
      <c r="A99" s="137" t="s">
        <v>516</v>
      </c>
      <c r="B99" s="141" t="s">
        <v>341</v>
      </c>
      <c r="C99" s="138" t="s">
        <v>561</v>
      </c>
      <c r="D99" s="139"/>
      <c r="E99" s="163"/>
      <c r="F99" s="163"/>
      <c r="G99" s="184" t="e">
        <f t="shared" si="3"/>
        <v>#DIV/0!</v>
      </c>
      <c r="H99" s="185">
        <f t="shared" si="4"/>
        <v>0</v>
      </c>
    </row>
    <row r="100" spans="1:8" ht="24.75" customHeight="1" hidden="1">
      <c r="A100" s="137" t="s">
        <v>408</v>
      </c>
      <c r="B100" s="141" t="s">
        <v>341</v>
      </c>
      <c r="C100" s="143">
        <v>830</v>
      </c>
      <c r="D100" s="144"/>
      <c r="E100" s="145"/>
      <c r="F100" s="145"/>
      <c r="G100" s="184" t="e">
        <f t="shared" si="3"/>
        <v>#DIV/0!</v>
      </c>
      <c r="H100" s="185">
        <f t="shared" si="4"/>
        <v>0</v>
      </c>
    </row>
    <row r="101" spans="1:8" ht="24.75" customHeight="1" hidden="1">
      <c r="A101" s="146" t="s">
        <v>208</v>
      </c>
      <c r="B101" s="141" t="s">
        <v>341</v>
      </c>
      <c r="C101" s="143">
        <v>850</v>
      </c>
      <c r="D101" s="144"/>
      <c r="E101" s="145">
        <v>10000</v>
      </c>
      <c r="F101" s="145">
        <v>3333</v>
      </c>
      <c r="G101" s="184">
        <f t="shared" si="3"/>
        <v>33.33</v>
      </c>
      <c r="H101" s="185">
        <f t="shared" si="4"/>
        <v>6667</v>
      </c>
    </row>
    <row r="102" spans="1:8" ht="15.75" hidden="1">
      <c r="A102" s="146" t="s">
        <v>328</v>
      </c>
      <c r="B102" s="141" t="s">
        <v>341</v>
      </c>
      <c r="C102" s="138" t="s">
        <v>562</v>
      </c>
      <c r="D102" s="139"/>
      <c r="E102" s="140">
        <v>5000</v>
      </c>
      <c r="F102" s="140">
        <v>5000</v>
      </c>
      <c r="G102" s="184">
        <f t="shared" si="3"/>
        <v>100</v>
      </c>
      <c r="H102" s="185">
        <f t="shared" si="4"/>
        <v>0</v>
      </c>
    </row>
    <row r="103" spans="1:8" ht="15.75" hidden="1">
      <c r="A103" s="146" t="s">
        <v>208</v>
      </c>
      <c r="B103" s="141" t="s">
        <v>341</v>
      </c>
      <c r="C103" s="138" t="s">
        <v>123</v>
      </c>
      <c r="D103" s="139"/>
      <c r="E103" s="140">
        <v>45000</v>
      </c>
      <c r="F103" s="140">
        <v>45000</v>
      </c>
      <c r="G103" s="184">
        <f t="shared" si="3"/>
        <v>100</v>
      </c>
      <c r="H103" s="185">
        <f t="shared" si="4"/>
        <v>0</v>
      </c>
    </row>
    <row r="104" spans="1:8" ht="47.25" hidden="1">
      <c r="A104" s="148" t="s">
        <v>266</v>
      </c>
      <c r="B104" s="150">
        <v>1400000000</v>
      </c>
      <c r="C104" s="143" t="s">
        <v>168</v>
      </c>
      <c r="D104" s="144"/>
      <c r="E104" s="145">
        <f>E107+E110</f>
        <v>0</v>
      </c>
      <c r="F104" s="145">
        <f>F107+F110</f>
        <v>0</v>
      </c>
      <c r="G104" s="184" t="e">
        <f t="shared" si="3"/>
        <v>#DIV/0!</v>
      </c>
      <c r="H104" s="185">
        <f t="shared" si="4"/>
        <v>0</v>
      </c>
    </row>
    <row r="105" spans="1:8" ht="31.5" hidden="1">
      <c r="A105" s="148" t="s">
        <v>563</v>
      </c>
      <c r="B105" s="150">
        <v>1400100000</v>
      </c>
      <c r="C105" s="143" t="s">
        <v>168</v>
      </c>
      <c r="D105" s="144"/>
      <c r="E105" s="145">
        <f>E108+E110</f>
        <v>0</v>
      </c>
      <c r="F105" s="145">
        <f>F108+F110</f>
        <v>0</v>
      </c>
      <c r="G105" s="184" t="e">
        <f t="shared" si="3"/>
        <v>#DIV/0!</v>
      </c>
      <c r="H105" s="185">
        <f t="shared" si="4"/>
        <v>0</v>
      </c>
    </row>
    <row r="106" spans="1:8" ht="15.75" hidden="1">
      <c r="A106" s="137" t="s">
        <v>436</v>
      </c>
      <c r="B106" s="150">
        <v>1400199990</v>
      </c>
      <c r="C106" s="138"/>
      <c r="D106" s="139"/>
      <c r="E106" s="140">
        <f>E107</f>
        <v>0</v>
      </c>
      <c r="F106" s="140">
        <f>F107</f>
        <v>0</v>
      </c>
      <c r="G106" s="184" t="e">
        <f t="shared" si="3"/>
        <v>#DIV/0!</v>
      </c>
      <c r="H106" s="185">
        <f t="shared" si="4"/>
        <v>0</v>
      </c>
    </row>
    <row r="107" spans="1:8" ht="31.5" hidden="1">
      <c r="A107" s="146" t="s">
        <v>270</v>
      </c>
      <c r="B107" s="150">
        <v>1400199990</v>
      </c>
      <c r="C107" s="138" t="s">
        <v>170</v>
      </c>
      <c r="D107" s="139"/>
      <c r="E107" s="140">
        <f>E108</f>
        <v>0</v>
      </c>
      <c r="F107" s="140">
        <f>F108</f>
        <v>0</v>
      </c>
      <c r="G107" s="184" t="e">
        <f t="shared" si="3"/>
        <v>#DIV/0!</v>
      </c>
      <c r="H107" s="185">
        <f t="shared" si="4"/>
        <v>0</v>
      </c>
    </row>
    <row r="108" spans="1:8" ht="31.5" hidden="1">
      <c r="A108" s="148" t="s">
        <v>169</v>
      </c>
      <c r="B108" s="150">
        <v>1400199990</v>
      </c>
      <c r="C108" s="143">
        <v>240</v>
      </c>
      <c r="D108" s="144"/>
      <c r="E108" s="145"/>
      <c r="F108" s="145"/>
      <c r="G108" s="184" t="e">
        <f t="shared" si="3"/>
        <v>#DIV/0!</v>
      </c>
      <c r="H108" s="185">
        <f t="shared" si="4"/>
        <v>0</v>
      </c>
    </row>
    <row r="109" spans="1:8" ht="31.5" hidden="1">
      <c r="A109" s="164" t="s">
        <v>195</v>
      </c>
      <c r="B109" s="150">
        <v>1400199990</v>
      </c>
      <c r="C109" s="151" t="s">
        <v>122</v>
      </c>
      <c r="D109" s="152"/>
      <c r="E109" s="153">
        <v>200000</v>
      </c>
      <c r="F109" s="153">
        <v>200000</v>
      </c>
      <c r="G109" s="184">
        <f t="shared" si="3"/>
        <v>100</v>
      </c>
      <c r="H109" s="185">
        <f t="shared" si="4"/>
        <v>0</v>
      </c>
    </row>
    <row r="110" spans="1:8" ht="47.25" hidden="1">
      <c r="A110" s="148" t="s">
        <v>177</v>
      </c>
      <c r="B110" s="150">
        <v>1400199990</v>
      </c>
      <c r="C110" s="143">
        <v>600</v>
      </c>
      <c r="D110" s="144"/>
      <c r="E110" s="153">
        <f>E111</f>
        <v>0</v>
      </c>
      <c r="F110" s="153">
        <f>F111</f>
        <v>0</v>
      </c>
      <c r="G110" s="184" t="e">
        <f t="shared" si="3"/>
        <v>#DIV/0!</v>
      </c>
      <c r="H110" s="185">
        <f t="shared" si="4"/>
        <v>0</v>
      </c>
    </row>
    <row r="111" spans="1:8" ht="15.75" hidden="1">
      <c r="A111" s="146" t="s">
        <v>217</v>
      </c>
      <c r="B111" s="150">
        <v>1400199990</v>
      </c>
      <c r="C111" s="138" t="s">
        <v>216</v>
      </c>
      <c r="D111" s="139"/>
      <c r="E111" s="153">
        <f>E112</f>
        <v>0</v>
      </c>
      <c r="F111" s="153">
        <f>F112</f>
        <v>0</v>
      </c>
      <c r="G111" s="184" t="e">
        <f t="shared" si="3"/>
        <v>#DIV/0!</v>
      </c>
      <c r="H111" s="185">
        <f t="shared" si="4"/>
        <v>0</v>
      </c>
    </row>
    <row r="112" spans="1:8" ht="15.75" hidden="1">
      <c r="A112" s="146" t="s">
        <v>140</v>
      </c>
      <c r="B112" s="150">
        <v>1400199990</v>
      </c>
      <c r="C112" s="138" t="s">
        <v>141</v>
      </c>
      <c r="D112" s="139"/>
      <c r="E112" s="153"/>
      <c r="F112" s="153"/>
      <c r="G112" s="184" t="e">
        <f t="shared" si="3"/>
        <v>#DIV/0!</v>
      </c>
      <c r="H112" s="185">
        <f t="shared" si="4"/>
        <v>0</v>
      </c>
    </row>
    <row r="113" spans="1:8" ht="47.25" hidden="1">
      <c r="A113" s="148" t="s">
        <v>564</v>
      </c>
      <c r="B113" s="138" t="s">
        <v>565</v>
      </c>
      <c r="C113" s="138"/>
      <c r="D113" s="139"/>
      <c r="E113" s="140">
        <f>E114</f>
        <v>0</v>
      </c>
      <c r="F113" s="140">
        <f>F114</f>
        <v>0</v>
      </c>
      <c r="G113" s="184" t="e">
        <f t="shared" si="3"/>
        <v>#DIV/0!</v>
      </c>
      <c r="H113" s="185">
        <f t="shared" si="4"/>
        <v>0</v>
      </c>
    </row>
    <row r="114" spans="1:8" ht="31.5" hidden="1">
      <c r="A114" s="148" t="s">
        <v>566</v>
      </c>
      <c r="B114" s="141" t="s">
        <v>567</v>
      </c>
      <c r="C114" s="138"/>
      <c r="D114" s="139"/>
      <c r="E114" s="140">
        <f>E117+E120</f>
        <v>0</v>
      </c>
      <c r="F114" s="140">
        <f>F117+F120</f>
        <v>0</v>
      </c>
      <c r="G114" s="184" t="e">
        <f t="shared" si="3"/>
        <v>#DIV/0!</v>
      </c>
      <c r="H114" s="185">
        <f t="shared" si="4"/>
        <v>0</v>
      </c>
    </row>
    <row r="115" spans="1:8" s="161" customFormat="1" ht="24.75" customHeight="1" hidden="1">
      <c r="A115" s="146" t="s">
        <v>267</v>
      </c>
      <c r="B115" s="141" t="s">
        <v>344</v>
      </c>
      <c r="C115" s="138" t="s">
        <v>164</v>
      </c>
      <c r="D115" s="139"/>
      <c r="E115" s="160">
        <f>E116</f>
        <v>0</v>
      </c>
      <c r="F115" s="160">
        <f>F116</f>
        <v>0</v>
      </c>
      <c r="G115" s="184" t="e">
        <f t="shared" si="3"/>
        <v>#DIV/0!</v>
      </c>
      <c r="H115" s="185">
        <f t="shared" si="4"/>
        <v>0</v>
      </c>
    </row>
    <row r="116" spans="1:8" s="161" customFormat="1" ht="24.75" customHeight="1" hidden="1">
      <c r="A116" s="146" t="s">
        <v>166</v>
      </c>
      <c r="B116" s="141" t="s">
        <v>344</v>
      </c>
      <c r="C116" s="138" t="s">
        <v>165</v>
      </c>
      <c r="D116" s="139"/>
      <c r="E116" s="145"/>
      <c r="F116" s="145"/>
      <c r="G116" s="184" t="e">
        <f t="shared" si="3"/>
        <v>#DIV/0!</v>
      </c>
      <c r="H116" s="185">
        <f t="shared" si="4"/>
        <v>0</v>
      </c>
    </row>
    <row r="117" spans="1:8" ht="31.5" hidden="1">
      <c r="A117" s="137" t="s">
        <v>550</v>
      </c>
      <c r="B117" s="141" t="s">
        <v>568</v>
      </c>
      <c r="C117" s="138"/>
      <c r="D117" s="139"/>
      <c r="E117" s="140">
        <f>E118</f>
        <v>0</v>
      </c>
      <c r="F117" s="140">
        <f>F118</f>
        <v>0</v>
      </c>
      <c r="G117" s="184" t="e">
        <f t="shared" si="3"/>
        <v>#DIV/0!</v>
      </c>
      <c r="H117" s="185">
        <f t="shared" si="4"/>
        <v>0</v>
      </c>
    </row>
    <row r="118" spans="1:8" ht="24.75" customHeight="1" hidden="1">
      <c r="A118" s="142" t="s">
        <v>274</v>
      </c>
      <c r="B118" s="141" t="s">
        <v>568</v>
      </c>
      <c r="C118" s="143">
        <v>600</v>
      </c>
      <c r="D118" s="144"/>
      <c r="E118" s="145">
        <f>E119</f>
        <v>0</v>
      </c>
      <c r="F118" s="145">
        <f>F119</f>
        <v>0</v>
      </c>
      <c r="G118" s="184" t="e">
        <f t="shared" si="3"/>
        <v>#DIV/0!</v>
      </c>
      <c r="H118" s="185">
        <f t="shared" si="4"/>
        <v>0</v>
      </c>
    </row>
    <row r="119" spans="1:8" ht="24.75" customHeight="1" hidden="1">
      <c r="A119" s="142" t="s">
        <v>217</v>
      </c>
      <c r="B119" s="141" t="s">
        <v>568</v>
      </c>
      <c r="C119" s="138" t="s">
        <v>216</v>
      </c>
      <c r="D119" s="139"/>
      <c r="E119" s="140"/>
      <c r="F119" s="140"/>
      <c r="G119" s="184" t="e">
        <f t="shared" si="3"/>
        <v>#DIV/0!</v>
      </c>
      <c r="H119" s="185">
        <f t="shared" si="4"/>
        <v>0</v>
      </c>
    </row>
    <row r="120" spans="1:8" ht="15.75" hidden="1">
      <c r="A120" s="137" t="s">
        <v>436</v>
      </c>
      <c r="B120" s="141" t="s">
        <v>344</v>
      </c>
      <c r="C120" s="138"/>
      <c r="D120" s="139"/>
      <c r="E120" s="140">
        <f>E121+E124</f>
        <v>0</v>
      </c>
      <c r="F120" s="140">
        <f>F121+F124</f>
        <v>0</v>
      </c>
      <c r="G120" s="184" t="e">
        <f t="shared" si="3"/>
        <v>#DIV/0!</v>
      </c>
      <c r="H120" s="185">
        <f t="shared" si="4"/>
        <v>0</v>
      </c>
    </row>
    <row r="121" spans="1:8" ht="15.75" hidden="1">
      <c r="A121" s="146" t="s">
        <v>167</v>
      </c>
      <c r="B121" s="141" t="s">
        <v>344</v>
      </c>
      <c r="C121" s="138" t="s">
        <v>170</v>
      </c>
      <c r="D121" s="139"/>
      <c r="E121" s="140">
        <f>E122</f>
        <v>0</v>
      </c>
      <c r="F121" s="140">
        <f>F122</f>
        <v>0</v>
      </c>
      <c r="G121" s="184" t="e">
        <f t="shared" si="3"/>
        <v>#DIV/0!</v>
      </c>
      <c r="H121" s="185">
        <f t="shared" si="4"/>
        <v>0</v>
      </c>
    </row>
    <row r="122" spans="1:8" ht="31.5" hidden="1">
      <c r="A122" s="148" t="s">
        <v>169</v>
      </c>
      <c r="B122" s="141" t="s">
        <v>344</v>
      </c>
      <c r="C122" s="143">
        <v>240</v>
      </c>
      <c r="D122" s="144"/>
      <c r="E122" s="145"/>
      <c r="F122" s="145"/>
      <c r="G122" s="184" t="e">
        <f t="shared" si="3"/>
        <v>#DIV/0!</v>
      </c>
      <c r="H122" s="185">
        <f t="shared" si="4"/>
        <v>0</v>
      </c>
    </row>
    <row r="123" spans="1:8" ht="15.75" hidden="1">
      <c r="A123" s="146"/>
      <c r="B123" s="141"/>
      <c r="C123" s="138"/>
      <c r="D123" s="139"/>
      <c r="E123" s="140"/>
      <c r="F123" s="140"/>
      <c r="G123" s="184" t="e">
        <f t="shared" si="3"/>
        <v>#DIV/0!</v>
      </c>
      <c r="H123" s="185">
        <f t="shared" si="4"/>
        <v>0</v>
      </c>
    </row>
    <row r="124" spans="1:8" ht="24.75" customHeight="1" hidden="1">
      <c r="A124" s="142" t="s">
        <v>274</v>
      </c>
      <c r="B124" s="141" t="s">
        <v>344</v>
      </c>
      <c r="C124" s="143">
        <v>600</v>
      </c>
      <c r="D124" s="144"/>
      <c r="E124" s="145">
        <f>E125</f>
        <v>0</v>
      </c>
      <c r="F124" s="145">
        <f>F125</f>
        <v>0</v>
      </c>
      <c r="G124" s="184" t="e">
        <f t="shared" si="3"/>
        <v>#DIV/0!</v>
      </c>
      <c r="H124" s="185">
        <f t="shared" si="4"/>
        <v>0</v>
      </c>
    </row>
    <row r="125" spans="1:8" ht="4.5" customHeight="1" hidden="1">
      <c r="A125" s="142" t="s">
        <v>217</v>
      </c>
      <c r="B125" s="141" t="s">
        <v>344</v>
      </c>
      <c r="C125" s="138" t="s">
        <v>216</v>
      </c>
      <c r="D125" s="139"/>
      <c r="E125" s="140"/>
      <c r="F125" s="140"/>
      <c r="G125" s="184" t="e">
        <f t="shared" si="3"/>
        <v>#DIV/0!</v>
      </c>
      <c r="H125" s="185">
        <f t="shared" si="4"/>
        <v>0</v>
      </c>
    </row>
    <row r="126" spans="1:8" ht="31.5">
      <c r="A126" s="148" t="s">
        <v>471</v>
      </c>
      <c r="B126" s="150">
        <v>1600000000</v>
      </c>
      <c r="C126" s="138"/>
      <c r="D126" s="139">
        <v>1000</v>
      </c>
      <c r="E126" s="140">
        <f>SUM(E128)</f>
        <v>1000</v>
      </c>
      <c r="F126" s="140">
        <f>SUM(F128)</f>
        <v>0</v>
      </c>
      <c r="G126" s="184">
        <f t="shared" si="3"/>
        <v>0</v>
      </c>
      <c r="H126" s="185">
        <f t="shared" si="4"/>
        <v>1000</v>
      </c>
    </row>
    <row r="127" spans="1:8" ht="15.75" hidden="1">
      <c r="A127" s="148" t="s">
        <v>472</v>
      </c>
      <c r="B127" s="150">
        <v>1600100000</v>
      </c>
      <c r="C127" s="138"/>
      <c r="D127" s="139"/>
      <c r="E127" s="140">
        <f aca="true" t="shared" si="5" ref="E127:F129">E128</f>
        <v>1000</v>
      </c>
      <c r="F127" s="140">
        <f t="shared" si="5"/>
        <v>0</v>
      </c>
      <c r="G127" s="184">
        <f t="shared" si="3"/>
        <v>0</v>
      </c>
      <c r="H127" s="185">
        <f t="shared" si="4"/>
        <v>1000</v>
      </c>
    </row>
    <row r="128" spans="1:8" ht="15.75" hidden="1">
      <c r="A128" s="137" t="s">
        <v>436</v>
      </c>
      <c r="B128" s="150">
        <v>1600199990</v>
      </c>
      <c r="C128" s="138"/>
      <c r="D128" s="139"/>
      <c r="E128" s="140">
        <f t="shared" si="5"/>
        <v>1000</v>
      </c>
      <c r="F128" s="140">
        <f t="shared" si="5"/>
        <v>0</v>
      </c>
      <c r="G128" s="184">
        <f t="shared" si="3"/>
        <v>0</v>
      </c>
      <c r="H128" s="185">
        <f t="shared" si="4"/>
        <v>1000</v>
      </c>
    </row>
    <row r="129" spans="1:8" ht="15.75" hidden="1">
      <c r="A129" s="146" t="s">
        <v>167</v>
      </c>
      <c r="B129" s="150">
        <v>1600199990</v>
      </c>
      <c r="C129" s="138" t="s">
        <v>170</v>
      </c>
      <c r="D129" s="139"/>
      <c r="E129" s="140">
        <f t="shared" si="5"/>
        <v>1000</v>
      </c>
      <c r="F129" s="140">
        <f t="shared" si="5"/>
        <v>0</v>
      </c>
      <c r="G129" s="184">
        <f t="shared" si="3"/>
        <v>0</v>
      </c>
      <c r="H129" s="185">
        <f t="shared" si="4"/>
        <v>1000</v>
      </c>
    </row>
    <row r="130" spans="1:8" ht="31.5" hidden="1">
      <c r="A130" s="148" t="s">
        <v>169</v>
      </c>
      <c r="B130" s="150">
        <v>1600199990</v>
      </c>
      <c r="C130" s="143">
        <v>240</v>
      </c>
      <c r="D130" s="144"/>
      <c r="E130" s="145">
        <f>E131</f>
        <v>1000</v>
      </c>
      <c r="F130" s="145"/>
      <c r="G130" s="184">
        <f t="shared" si="3"/>
        <v>0</v>
      </c>
      <c r="H130" s="185">
        <f t="shared" si="4"/>
        <v>1000</v>
      </c>
    </row>
    <row r="131" spans="1:8" ht="31.5" hidden="1">
      <c r="A131" s="146" t="s">
        <v>195</v>
      </c>
      <c r="B131" s="150">
        <v>1600199990</v>
      </c>
      <c r="C131" s="138" t="s">
        <v>122</v>
      </c>
      <c r="D131" s="139"/>
      <c r="E131" s="140">
        <v>1000</v>
      </c>
      <c r="F131" s="140">
        <v>1000</v>
      </c>
      <c r="G131" s="184">
        <f t="shared" si="3"/>
        <v>100</v>
      </c>
      <c r="H131" s="185">
        <f t="shared" si="4"/>
        <v>0</v>
      </c>
    </row>
    <row r="132" spans="1:9" s="154" customFormat="1" ht="24.75" customHeight="1" hidden="1">
      <c r="A132" s="137" t="s">
        <v>569</v>
      </c>
      <c r="B132" s="141" t="s">
        <v>346</v>
      </c>
      <c r="C132" s="138"/>
      <c r="D132" s="139"/>
      <c r="E132" s="140">
        <f>E134+E139</f>
        <v>0</v>
      </c>
      <c r="F132" s="140">
        <f>F134+F139</f>
        <v>0</v>
      </c>
      <c r="G132" s="184" t="e">
        <f t="shared" si="3"/>
        <v>#DIV/0!</v>
      </c>
      <c r="H132" s="185">
        <f t="shared" si="4"/>
        <v>0</v>
      </c>
      <c r="I132" s="162" t="s">
        <v>168</v>
      </c>
    </row>
    <row r="133" spans="1:8" ht="24.75" customHeight="1" hidden="1">
      <c r="A133" s="137" t="s">
        <v>570</v>
      </c>
      <c r="B133" s="141" t="s">
        <v>571</v>
      </c>
      <c r="C133" s="138"/>
      <c r="D133" s="139"/>
      <c r="E133" s="140">
        <f aca="true" t="shared" si="6" ref="E133:F135">E134</f>
        <v>0</v>
      </c>
      <c r="F133" s="140">
        <f t="shared" si="6"/>
        <v>0</v>
      </c>
      <c r="G133" s="184" t="e">
        <f t="shared" si="3"/>
        <v>#DIV/0!</v>
      </c>
      <c r="H133" s="185">
        <f t="shared" si="4"/>
        <v>0</v>
      </c>
    </row>
    <row r="134" spans="1:8" ht="24.75" customHeight="1" hidden="1">
      <c r="A134" s="137" t="s">
        <v>436</v>
      </c>
      <c r="B134" s="141" t="s">
        <v>572</v>
      </c>
      <c r="C134" s="138"/>
      <c r="D134" s="139"/>
      <c r="E134" s="140">
        <f t="shared" si="6"/>
        <v>0</v>
      </c>
      <c r="F134" s="140">
        <f t="shared" si="6"/>
        <v>0</v>
      </c>
      <c r="G134" s="184" t="e">
        <f t="shared" si="3"/>
        <v>#DIV/0!</v>
      </c>
      <c r="H134" s="185">
        <f t="shared" si="4"/>
        <v>0</v>
      </c>
    </row>
    <row r="135" spans="1:8" ht="24.75" customHeight="1" hidden="1">
      <c r="A135" s="148" t="s">
        <v>171</v>
      </c>
      <c r="B135" s="141" t="s">
        <v>572</v>
      </c>
      <c r="C135" s="143">
        <v>800</v>
      </c>
      <c r="D135" s="144"/>
      <c r="E135" s="145">
        <f t="shared" si="6"/>
        <v>0</v>
      </c>
      <c r="F135" s="145">
        <f t="shared" si="6"/>
        <v>0</v>
      </c>
      <c r="G135" s="184" t="e">
        <f aca="true" t="shared" si="7" ref="G135:G198">F135*100/E135</f>
        <v>#DIV/0!</v>
      </c>
      <c r="H135" s="185">
        <f aca="true" t="shared" si="8" ref="H135:H198">E135-F135</f>
        <v>0</v>
      </c>
    </row>
    <row r="136" spans="1:8" ht="15.75" hidden="1">
      <c r="A136" s="137" t="s">
        <v>128</v>
      </c>
      <c r="B136" s="141" t="s">
        <v>572</v>
      </c>
      <c r="C136" s="141" t="s">
        <v>126</v>
      </c>
      <c r="D136" s="159"/>
      <c r="E136" s="160"/>
      <c r="F136" s="160"/>
      <c r="G136" s="184" t="e">
        <f t="shared" si="7"/>
        <v>#DIV/0!</v>
      </c>
      <c r="H136" s="185">
        <f t="shared" si="8"/>
        <v>0</v>
      </c>
    </row>
    <row r="137" spans="1:8" ht="63" hidden="1">
      <c r="A137" s="137" t="s">
        <v>479</v>
      </c>
      <c r="B137" s="138" t="s">
        <v>439</v>
      </c>
      <c r="C137" s="141"/>
      <c r="D137" s="159"/>
      <c r="E137" s="160">
        <f aca="true" t="shared" si="9" ref="E137:F140">E138</f>
        <v>0</v>
      </c>
      <c r="F137" s="160">
        <f t="shared" si="9"/>
        <v>0</v>
      </c>
      <c r="G137" s="184" t="e">
        <f t="shared" si="7"/>
        <v>#DIV/0!</v>
      </c>
      <c r="H137" s="185">
        <f t="shared" si="8"/>
        <v>0</v>
      </c>
    </row>
    <row r="138" spans="1:8" ht="47.25" hidden="1">
      <c r="A138" s="137" t="s">
        <v>573</v>
      </c>
      <c r="B138" s="138" t="s">
        <v>438</v>
      </c>
      <c r="C138" s="141"/>
      <c r="D138" s="159"/>
      <c r="E138" s="160">
        <f t="shared" si="9"/>
        <v>0</v>
      </c>
      <c r="F138" s="160">
        <f t="shared" si="9"/>
        <v>0</v>
      </c>
      <c r="G138" s="184" t="e">
        <f t="shared" si="7"/>
        <v>#DIV/0!</v>
      </c>
      <c r="H138" s="185">
        <f t="shared" si="8"/>
        <v>0</v>
      </c>
    </row>
    <row r="139" spans="1:8" ht="24.75" customHeight="1" hidden="1">
      <c r="A139" s="165" t="s">
        <v>436</v>
      </c>
      <c r="B139" s="138" t="s">
        <v>388</v>
      </c>
      <c r="C139" s="138"/>
      <c r="D139" s="139"/>
      <c r="E139" s="140">
        <f t="shared" si="9"/>
        <v>0</v>
      </c>
      <c r="F139" s="140">
        <f t="shared" si="9"/>
        <v>0</v>
      </c>
      <c r="G139" s="184" t="e">
        <f t="shared" si="7"/>
        <v>#DIV/0!</v>
      </c>
      <c r="H139" s="185">
        <f t="shared" si="8"/>
        <v>0</v>
      </c>
    </row>
    <row r="140" spans="1:8" ht="15.75" hidden="1">
      <c r="A140" s="146" t="s">
        <v>219</v>
      </c>
      <c r="B140" s="138" t="s">
        <v>388</v>
      </c>
      <c r="C140" s="138" t="s">
        <v>218</v>
      </c>
      <c r="D140" s="139"/>
      <c r="E140" s="140">
        <f t="shared" si="9"/>
        <v>0</v>
      </c>
      <c r="F140" s="140">
        <f t="shared" si="9"/>
        <v>0</v>
      </c>
      <c r="G140" s="184" t="e">
        <f t="shared" si="7"/>
        <v>#DIV/0!</v>
      </c>
      <c r="H140" s="185">
        <f t="shared" si="8"/>
        <v>0</v>
      </c>
    </row>
    <row r="141" spans="1:8" ht="15.75" hidden="1">
      <c r="A141" s="146" t="s">
        <v>152</v>
      </c>
      <c r="B141" s="138" t="s">
        <v>388</v>
      </c>
      <c r="C141" s="138" t="s">
        <v>151</v>
      </c>
      <c r="D141" s="139"/>
      <c r="E141" s="140"/>
      <c r="F141" s="140"/>
      <c r="G141" s="184" t="e">
        <f t="shared" si="7"/>
        <v>#DIV/0!</v>
      </c>
      <c r="H141" s="185">
        <f t="shared" si="8"/>
        <v>0</v>
      </c>
    </row>
    <row r="142" spans="1:8" ht="38.25" customHeight="1">
      <c r="A142" s="148" t="s">
        <v>469</v>
      </c>
      <c r="B142" s="150">
        <v>1800000000</v>
      </c>
      <c r="C142" s="138"/>
      <c r="D142" s="139">
        <v>9313500</v>
      </c>
      <c r="E142" s="140">
        <f>E143</f>
        <v>10813500</v>
      </c>
      <c r="F142" s="140">
        <v>4589838.69</v>
      </c>
      <c r="G142" s="184">
        <f t="shared" si="7"/>
        <v>42.445449576917746</v>
      </c>
      <c r="H142" s="185">
        <f t="shared" si="8"/>
        <v>6223661.31</v>
      </c>
    </row>
    <row r="143" spans="1:8" ht="15.75" hidden="1">
      <c r="A143" s="148" t="s">
        <v>470</v>
      </c>
      <c r="B143" s="150">
        <v>1800100000</v>
      </c>
      <c r="C143" s="138"/>
      <c r="D143" s="139"/>
      <c r="E143" s="140">
        <f>E156+E174+E144+E150+E153+E191</f>
        <v>10813500</v>
      </c>
      <c r="F143" s="140">
        <f>F156+F174+F144+F150+F153+F191</f>
        <v>2666094.87</v>
      </c>
      <c r="G143" s="184">
        <f t="shared" si="7"/>
        <v>24.65524455541684</v>
      </c>
      <c r="H143" s="185">
        <f t="shared" si="8"/>
        <v>8147405.13</v>
      </c>
    </row>
    <row r="144" spans="1:8" ht="24.75" customHeight="1" hidden="1">
      <c r="A144" s="148" t="s">
        <v>574</v>
      </c>
      <c r="B144" s="150">
        <v>1800182390</v>
      </c>
      <c r="C144" s="138"/>
      <c r="D144" s="139"/>
      <c r="E144" s="140">
        <f>E148</f>
        <v>0</v>
      </c>
      <c r="F144" s="140">
        <f>F148</f>
        <v>0</v>
      </c>
      <c r="G144" s="184" t="e">
        <f t="shared" si="7"/>
        <v>#DIV/0!</v>
      </c>
      <c r="H144" s="185">
        <f t="shared" si="8"/>
        <v>0</v>
      </c>
    </row>
    <row r="145" spans="1:8" ht="24.75" customHeight="1" hidden="1">
      <c r="A145" s="148" t="s">
        <v>575</v>
      </c>
      <c r="B145" s="150">
        <v>1800182390</v>
      </c>
      <c r="C145" s="143">
        <v>600</v>
      </c>
      <c r="D145" s="144"/>
      <c r="E145" s="140">
        <f>E146</f>
        <v>0</v>
      </c>
      <c r="F145" s="140">
        <f>F146</f>
        <v>0</v>
      </c>
      <c r="G145" s="184" t="e">
        <f t="shared" si="7"/>
        <v>#DIV/0!</v>
      </c>
      <c r="H145" s="185">
        <f t="shared" si="8"/>
        <v>0</v>
      </c>
    </row>
    <row r="146" spans="1:8" ht="24.75" customHeight="1" hidden="1">
      <c r="A146" s="147" t="s">
        <v>576</v>
      </c>
      <c r="B146" s="150">
        <v>1800182390</v>
      </c>
      <c r="C146" s="141" t="s">
        <v>132</v>
      </c>
      <c r="D146" s="159"/>
      <c r="E146" s="140"/>
      <c r="F146" s="140"/>
      <c r="G146" s="184" t="e">
        <f t="shared" si="7"/>
        <v>#DIV/0!</v>
      </c>
      <c r="H146" s="185">
        <f t="shared" si="8"/>
        <v>0</v>
      </c>
    </row>
    <row r="147" spans="1:8" ht="24.75" customHeight="1" hidden="1">
      <c r="A147" s="166" t="s">
        <v>292</v>
      </c>
      <c r="B147" s="150">
        <v>1800182390</v>
      </c>
      <c r="C147" s="143"/>
      <c r="D147" s="144"/>
      <c r="E147" s="145">
        <f>E148</f>
        <v>0</v>
      </c>
      <c r="F147" s="145">
        <f>F148</f>
        <v>0</v>
      </c>
      <c r="G147" s="184" t="e">
        <f t="shared" si="7"/>
        <v>#DIV/0!</v>
      </c>
      <c r="H147" s="185">
        <f t="shared" si="8"/>
        <v>0</v>
      </c>
    </row>
    <row r="148" spans="1:8" ht="15.75" hidden="1">
      <c r="A148" s="146" t="s">
        <v>219</v>
      </c>
      <c r="B148" s="150">
        <v>1800182390</v>
      </c>
      <c r="C148" s="138" t="s">
        <v>218</v>
      </c>
      <c r="D148" s="139"/>
      <c r="E148" s="140">
        <f>E149</f>
        <v>0</v>
      </c>
      <c r="F148" s="140">
        <f>F149</f>
        <v>0</v>
      </c>
      <c r="G148" s="184" t="e">
        <f t="shared" si="7"/>
        <v>#DIV/0!</v>
      </c>
      <c r="H148" s="185">
        <f t="shared" si="8"/>
        <v>0</v>
      </c>
    </row>
    <row r="149" spans="1:8" ht="15.75" hidden="1">
      <c r="A149" s="146" t="s">
        <v>152</v>
      </c>
      <c r="B149" s="150">
        <v>1800182390</v>
      </c>
      <c r="C149" s="138" t="s">
        <v>151</v>
      </c>
      <c r="D149" s="139"/>
      <c r="E149" s="145"/>
      <c r="F149" s="145"/>
      <c r="G149" s="184" t="e">
        <f t="shared" si="7"/>
        <v>#DIV/0!</v>
      </c>
      <c r="H149" s="185">
        <f t="shared" si="8"/>
        <v>0</v>
      </c>
    </row>
    <row r="150" spans="1:8" ht="24.75" customHeight="1" hidden="1">
      <c r="A150" s="137" t="s">
        <v>550</v>
      </c>
      <c r="B150" s="150">
        <v>1800100590</v>
      </c>
      <c r="C150" s="143"/>
      <c r="D150" s="144"/>
      <c r="E150" s="145">
        <f>E151</f>
        <v>0</v>
      </c>
      <c r="F150" s="145">
        <f>F151</f>
        <v>0</v>
      </c>
      <c r="G150" s="184" t="e">
        <f t="shared" si="7"/>
        <v>#DIV/0!</v>
      </c>
      <c r="H150" s="185">
        <f t="shared" si="8"/>
        <v>0</v>
      </c>
    </row>
    <row r="151" spans="1:8" ht="24.75" customHeight="1" hidden="1">
      <c r="A151" s="148" t="s">
        <v>177</v>
      </c>
      <c r="B151" s="150">
        <v>1800100590</v>
      </c>
      <c r="C151" s="143">
        <v>600</v>
      </c>
      <c r="D151" s="144"/>
      <c r="E151" s="145">
        <f>E152</f>
        <v>0</v>
      </c>
      <c r="F151" s="145">
        <f>F152</f>
        <v>0</v>
      </c>
      <c r="G151" s="184" t="e">
        <f t="shared" si="7"/>
        <v>#DIV/0!</v>
      </c>
      <c r="H151" s="185">
        <f t="shared" si="8"/>
        <v>0</v>
      </c>
    </row>
    <row r="152" spans="1:8" ht="24.75" customHeight="1" hidden="1">
      <c r="A152" s="142" t="s">
        <v>217</v>
      </c>
      <c r="B152" s="150">
        <v>1800100590</v>
      </c>
      <c r="C152" s="138" t="s">
        <v>216</v>
      </c>
      <c r="D152" s="139"/>
      <c r="E152" s="140"/>
      <c r="F152" s="140"/>
      <c r="G152" s="184" t="e">
        <f t="shared" si="7"/>
        <v>#DIV/0!</v>
      </c>
      <c r="H152" s="185">
        <f t="shared" si="8"/>
        <v>0</v>
      </c>
    </row>
    <row r="153" spans="1:8" ht="24.75" customHeight="1" hidden="1">
      <c r="A153" s="148" t="s">
        <v>456</v>
      </c>
      <c r="B153" s="150">
        <v>1800100590</v>
      </c>
      <c r="C153" s="143"/>
      <c r="D153" s="144"/>
      <c r="E153" s="145">
        <f>E154</f>
        <v>0</v>
      </c>
      <c r="F153" s="145">
        <f>F154</f>
        <v>0</v>
      </c>
      <c r="G153" s="184" t="e">
        <f t="shared" si="7"/>
        <v>#DIV/0!</v>
      </c>
      <c r="H153" s="185">
        <f t="shared" si="8"/>
        <v>0</v>
      </c>
    </row>
    <row r="154" spans="1:8" ht="24.75" customHeight="1" hidden="1">
      <c r="A154" s="137" t="s">
        <v>167</v>
      </c>
      <c r="B154" s="150">
        <v>1800100590</v>
      </c>
      <c r="C154" s="143">
        <v>200</v>
      </c>
      <c r="D154" s="144"/>
      <c r="E154" s="145">
        <f>E155</f>
        <v>0</v>
      </c>
      <c r="F154" s="145">
        <f>F155</f>
        <v>0</v>
      </c>
      <c r="G154" s="184" t="e">
        <f t="shared" si="7"/>
        <v>#DIV/0!</v>
      </c>
      <c r="H154" s="185">
        <f t="shared" si="8"/>
        <v>0</v>
      </c>
    </row>
    <row r="155" spans="1:8" ht="24.75" customHeight="1" hidden="1">
      <c r="A155" s="148" t="s">
        <v>169</v>
      </c>
      <c r="B155" s="150">
        <v>1800100590</v>
      </c>
      <c r="C155" s="138" t="s">
        <v>211</v>
      </c>
      <c r="D155" s="139"/>
      <c r="E155" s="140"/>
      <c r="F155" s="140"/>
      <c r="G155" s="184" t="e">
        <f t="shared" si="7"/>
        <v>#DIV/0!</v>
      </c>
      <c r="H155" s="185">
        <f t="shared" si="8"/>
        <v>0</v>
      </c>
    </row>
    <row r="156" spans="1:8" ht="24.75" customHeight="1" hidden="1">
      <c r="A156" s="148" t="s">
        <v>436</v>
      </c>
      <c r="B156" s="150">
        <v>1800199990</v>
      </c>
      <c r="C156" s="138"/>
      <c r="D156" s="139"/>
      <c r="E156" s="140">
        <f>E160+E162</f>
        <v>10813500</v>
      </c>
      <c r="F156" s="140">
        <f>F160+F162</f>
        <v>2666094.87</v>
      </c>
      <c r="G156" s="184">
        <f t="shared" si="7"/>
        <v>24.65524455541684</v>
      </c>
      <c r="H156" s="185">
        <f t="shared" si="8"/>
        <v>8147405.13</v>
      </c>
    </row>
    <row r="157" spans="1:8" ht="24.75" customHeight="1" hidden="1">
      <c r="A157" s="148"/>
      <c r="B157" s="150"/>
      <c r="C157" s="143"/>
      <c r="D157" s="144"/>
      <c r="E157" s="140"/>
      <c r="F157" s="140"/>
      <c r="G157" s="184" t="e">
        <f t="shared" si="7"/>
        <v>#DIV/0!</v>
      </c>
      <c r="H157" s="185">
        <f t="shared" si="8"/>
        <v>0</v>
      </c>
    </row>
    <row r="158" spans="1:8" ht="24.75" customHeight="1" hidden="1">
      <c r="A158" s="147"/>
      <c r="B158" s="150"/>
      <c r="C158" s="141"/>
      <c r="D158" s="159"/>
      <c r="E158" s="140"/>
      <c r="F158" s="140"/>
      <c r="G158" s="184" t="e">
        <f t="shared" si="7"/>
        <v>#DIV/0!</v>
      </c>
      <c r="H158" s="185">
        <f t="shared" si="8"/>
        <v>0</v>
      </c>
    </row>
    <row r="159" spans="1:8" ht="24.75" customHeight="1" hidden="1">
      <c r="A159" s="166"/>
      <c r="B159" s="150"/>
      <c r="C159" s="143"/>
      <c r="D159" s="144"/>
      <c r="E159" s="145"/>
      <c r="F159" s="145"/>
      <c r="G159" s="184" t="e">
        <f t="shared" si="7"/>
        <v>#DIV/0!</v>
      </c>
      <c r="H159" s="185">
        <f t="shared" si="8"/>
        <v>0</v>
      </c>
    </row>
    <row r="160" spans="1:8" ht="15.75" hidden="1">
      <c r="A160" s="146" t="s">
        <v>167</v>
      </c>
      <c r="B160" s="150">
        <v>1800199990</v>
      </c>
      <c r="C160" s="138" t="s">
        <v>170</v>
      </c>
      <c r="D160" s="139"/>
      <c r="E160" s="140">
        <f>E161</f>
        <v>10313500</v>
      </c>
      <c r="F160" s="140">
        <f>F161</f>
        <v>2349294.87</v>
      </c>
      <c r="G160" s="184">
        <f t="shared" si="7"/>
        <v>22.778832307170212</v>
      </c>
      <c r="H160" s="185">
        <f t="shared" si="8"/>
        <v>7964205.13</v>
      </c>
    </row>
    <row r="161" spans="1:8" ht="31.5" hidden="1">
      <c r="A161" s="148" t="s">
        <v>169</v>
      </c>
      <c r="B161" s="150">
        <v>1800199990</v>
      </c>
      <c r="C161" s="143">
        <v>240</v>
      </c>
      <c r="D161" s="144"/>
      <c r="E161" s="145">
        <f>7613500+2700000</f>
        <v>10313500</v>
      </c>
      <c r="F161" s="145">
        <f>1563765.78+785529.09</f>
        <v>2349294.87</v>
      </c>
      <c r="G161" s="184">
        <f t="shared" si="7"/>
        <v>22.778832307170212</v>
      </c>
      <c r="H161" s="185">
        <f t="shared" si="8"/>
        <v>7964205.13</v>
      </c>
    </row>
    <row r="162" spans="1:8" ht="24.75" customHeight="1" hidden="1">
      <c r="A162" s="142" t="s">
        <v>274</v>
      </c>
      <c r="B162" s="150">
        <v>1800199990</v>
      </c>
      <c r="C162" s="143">
        <v>600</v>
      </c>
      <c r="D162" s="144"/>
      <c r="E162" s="145">
        <f>E163</f>
        <v>500000</v>
      </c>
      <c r="F162" s="145">
        <f>F163</f>
        <v>316800</v>
      </c>
      <c r="G162" s="184">
        <f t="shared" si="7"/>
        <v>63.36</v>
      </c>
      <c r="H162" s="185">
        <f t="shared" si="8"/>
        <v>183200</v>
      </c>
    </row>
    <row r="163" spans="1:8" ht="24.75" customHeight="1" hidden="1">
      <c r="A163" s="142" t="s">
        <v>217</v>
      </c>
      <c r="B163" s="150">
        <v>1800199990</v>
      </c>
      <c r="C163" s="138" t="s">
        <v>216</v>
      </c>
      <c r="D163" s="139"/>
      <c r="E163" s="140">
        <v>500000</v>
      </c>
      <c r="F163" s="140">
        <v>316800</v>
      </c>
      <c r="G163" s="184">
        <f t="shared" si="7"/>
        <v>63.36</v>
      </c>
      <c r="H163" s="185">
        <f t="shared" si="8"/>
        <v>183200</v>
      </c>
    </row>
    <row r="164" spans="1:8" ht="15.75" hidden="1">
      <c r="A164" s="164"/>
      <c r="B164" s="150"/>
      <c r="C164" s="138"/>
      <c r="D164" s="139"/>
      <c r="E164" s="140"/>
      <c r="F164" s="140"/>
      <c r="G164" s="184" t="e">
        <f t="shared" si="7"/>
        <v>#DIV/0!</v>
      </c>
      <c r="H164" s="185">
        <f t="shared" si="8"/>
        <v>0</v>
      </c>
    </row>
    <row r="165" spans="1:8" ht="31.5" hidden="1">
      <c r="A165" s="164" t="s">
        <v>195</v>
      </c>
      <c r="B165" s="150">
        <v>1800182390</v>
      </c>
      <c r="C165" s="138" t="s">
        <v>122</v>
      </c>
      <c r="D165" s="139"/>
      <c r="E165" s="140">
        <v>10015200</v>
      </c>
      <c r="F165" s="140">
        <v>10015200</v>
      </c>
      <c r="G165" s="184">
        <f t="shared" si="7"/>
        <v>100</v>
      </c>
      <c r="H165" s="185">
        <f t="shared" si="8"/>
        <v>0</v>
      </c>
    </row>
    <row r="166" spans="1:8" ht="15.75" hidden="1">
      <c r="A166" s="148" t="s">
        <v>220</v>
      </c>
      <c r="B166" s="150">
        <v>1802127</v>
      </c>
      <c r="C166" s="143">
        <v>500</v>
      </c>
      <c r="D166" s="144"/>
      <c r="E166" s="145">
        <f>E167</f>
        <v>0</v>
      </c>
      <c r="F166" s="145">
        <f>F167</f>
        <v>0</v>
      </c>
      <c r="G166" s="184" t="e">
        <f t="shared" si="7"/>
        <v>#DIV/0!</v>
      </c>
      <c r="H166" s="185">
        <f t="shared" si="8"/>
        <v>0</v>
      </c>
    </row>
    <row r="167" spans="1:8" ht="15.75" hidden="1">
      <c r="A167" s="164" t="s">
        <v>152</v>
      </c>
      <c r="B167" s="150">
        <v>1802127</v>
      </c>
      <c r="C167" s="138" t="s">
        <v>151</v>
      </c>
      <c r="D167" s="139"/>
      <c r="E167" s="140"/>
      <c r="F167" s="140"/>
      <c r="G167" s="184" t="e">
        <f t="shared" si="7"/>
        <v>#DIV/0!</v>
      </c>
      <c r="H167" s="185">
        <f t="shared" si="8"/>
        <v>0</v>
      </c>
    </row>
    <row r="168" spans="1:8" ht="15.75" hidden="1">
      <c r="A168" s="146" t="s">
        <v>219</v>
      </c>
      <c r="B168" s="150">
        <v>1802127</v>
      </c>
      <c r="C168" s="138" t="s">
        <v>218</v>
      </c>
      <c r="D168" s="139"/>
      <c r="E168" s="140">
        <f>E169</f>
        <v>0</v>
      </c>
      <c r="F168" s="140">
        <f>F169</f>
        <v>0</v>
      </c>
      <c r="G168" s="184" t="e">
        <f t="shared" si="7"/>
        <v>#DIV/0!</v>
      </c>
      <c r="H168" s="185">
        <f t="shared" si="8"/>
        <v>0</v>
      </c>
    </row>
    <row r="169" spans="1:8" ht="15.75" hidden="1">
      <c r="A169" s="146" t="s">
        <v>152</v>
      </c>
      <c r="B169" s="150">
        <v>1802127</v>
      </c>
      <c r="C169" s="143">
        <v>540</v>
      </c>
      <c r="D169" s="144"/>
      <c r="E169" s="145"/>
      <c r="F169" s="145"/>
      <c r="G169" s="184" t="e">
        <f t="shared" si="7"/>
        <v>#DIV/0!</v>
      </c>
      <c r="H169" s="185">
        <f t="shared" si="8"/>
        <v>0</v>
      </c>
    </row>
    <row r="170" spans="1:8" ht="47.25" hidden="1">
      <c r="A170" s="166" t="s">
        <v>577</v>
      </c>
      <c r="B170" s="150">
        <v>1805419</v>
      </c>
      <c r="C170" s="143"/>
      <c r="D170" s="144"/>
      <c r="E170" s="145">
        <f>E171</f>
        <v>0</v>
      </c>
      <c r="F170" s="145">
        <f>F171</f>
        <v>0</v>
      </c>
      <c r="G170" s="184" t="e">
        <f t="shared" si="7"/>
        <v>#DIV/0!</v>
      </c>
      <c r="H170" s="185">
        <f t="shared" si="8"/>
        <v>0</v>
      </c>
    </row>
    <row r="171" spans="1:8" ht="15.75" hidden="1">
      <c r="A171" s="146" t="s">
        <v>219</v>
      </c>
      <c r="B171" s="150">
        <v>1805419</v>
      </c>
      <c r="C171" s="138" t="s">
        <v>218</v>
      </c>
      <c r="D171" s="139"/>
      <c r="E171" s="140">
        <f>E172</f>
        <v>0</v>
      </c>
      <c r="F171" s="140">
        <f>F172</f>
        <v>0</v>
      </c>
      <c r="G171" s="184" t="e">
        <f t="shared" si="7"/>
        <v>#DIV/0!</v>
      </c>
      <c r="H171" s="185">
        <f t="shared" si="8"/>
        <v>0</v>
      </c>
    </row>
    <row r="172" spans="1:8" ht="15.75" hidden="1">
      <c r="A172" s="146" t="s">
        <v>152</v>
      </c>
      <c r="B172" s="150">
        <v>1805419</v>
      </c>
      <c r="C172" s="143">
        <v>540</v>
      </c>
      <c r="D172" s="144"/>
      <c r="E172" s="145"/>
      <c r="F172" s="145"/>
      <c r="G172" s="184" t="e">
        <f t="shared" si="7"/>
        <v>#DIV/0!</v>
      </c>
      <c r="H172" s="185">
        <f t="shared" si="8"/>
        <v>0</v>
      </c>
    </row>
    <row r="173" spans="1:8" ht="31.5" hidden="1">
      <c r="A173" s="167" t="s">
        <v>578</v>
      </c>
      <c r="B173" s="150">
        <v>1805419</v>
      </c>
      <c r="C173" s="138" t="s">
        <v>579</v>
      </c>
      <c r="D173" s="139"/>
      <c r="E173" s="140"/>
      <c r="F173" s="140"/>
      <c r="G173" s="184" t="e">
        <f t="shared" si="7"/>
        <v>#DIV/0!</v>
      </c>
      <c r="H173" s="185">
        <f t="shared" si="8"/>
        <v>0</v>
      </c>
    </row>
    <row r="174" spans="1:8" ht="24.75" customHeight="1" hidden="1">
      <c r="A174" s="148" t="s">
        <v>347</v>
      </c>
      <c r="B174" s="150" t="s">
        <v>580</v>
      </c>
      <c r="C174" s="138"/>
      <c r="D174" s="139"/>
      <c r="E174" s="140">
        <f>E178</f>
        <v>0</v>
      </c>
      <c r="F174" s="140">
        <f>F178</f>
        <v>0</v>
      </c>
      <c r="G174" s="184" t="e">
        <f t="shared" si="7"/>
        <v>#DIV/0!</v>
      </c>
      <c r="H174" s="185">
        <f t="shared" si="8"/>
        <v>0</v>
      </c>
    </row>
    <row r="175" spans="1:8" ht="24.75" customHeight="1" hidden="1">
      <c r="A175" s="148" t="s">
        <v>575</v>
      </c>
      <c r="B175" s="150">
        <v>1802127</v>
      </c>
      <c r="C175" s="143">
        <v>600</v>
      </c>
      <c r="D175" s="144"/>
      <c r="E175" s="140">
        <f>E176</f>
        <v>0</v>
      </c>
      <c r="F175" s="140">
        <f>F176</f>
        <v>0</v>
      </c>
      <c r="G175" s="184" t="e">
        <f t="shared" si="7"/>
        <v>#DIV/0!</v>
      </c>
      <c r="H175" s="185">
        <f t="shared" si="8"/>
        <v>0</v>
      </c>
    </row>
    <row r="176" spans="1:8" ht="24.75" customHeight="1" hidden="1">
      <c r="A176" s="147" t="s">
        <v>576</v>
      </c>
      <c r="B176" s="150">
        <v>1802127</v>
      </c>
      <c r="C176" s="141" t="s">
        <v>132</v>
      </c>
      <c r="D176" s="159"/>
      <c r="E176" s="140"/>
      <c r="F176" s="140"/>
      <c r="G176" s="184" t="e">
        <f t="shared" si="7"/>
        <v>#DIV/0!</v>
      </c>
      <c r="H176" s="185">
        <f t="shared" si="8"/>
        <v>0</v>
      </c>
    </row>
    <row r="177" spans="1:8" ht="24.75" customHeight="1" hidden="1">
      <c r="A177" s="166" t="s">
        <v>292</v>
      </c>
      <c r="B177" s="150">
        <v>1802127</v>
      </c>
      <c r="C177" s="143"/>
      <c r="D177" s="144"/>
      <c r="E177" s="145">
        <f>E178</f>
        <v>0</v>
      </c>
      <c r="F177" s="145">
        <f>F178</f>
        <v>0</v>
      </c>
      <c r="G177" s="184" t="e">
        <f t="shared" si="7"/>
        <v>#DIV/0!</v>
      </c>
      <c r="H177" s="185">
        <f t="shared" si="8"/>
        <v>0</v>
      </c>
    </row>
    <row r="178" spans="1:8" ht="15.75" hidden="1">
      <c r="A178" s="146" t="s">
        <v>219</v>
      </c>
      <c r="B178" s="150" t="s">
        <v>580</v>
      </c>
      <c r="C178" s="138" t="s">
        <v>218</v>
      </c>
      <c r="D178" s="139"/>
      <c r="E178" s="140">
        <f>E179</f>
        <v>0</v>
      </c>
      <c r="F178" s="140">
        <f>F179</f>
        <v>0</v>
      </c>
      <c r="G178" s="184" t="e">
        <f t="shared" si="7"/>
        <v>#DIV/0!</v>
      </c>
      <c r="H178" s="185">
        <f t="shared" si="8"/>
        <v>0</v>
      </c>
    </row>
    <row r="179" spans="1:8" ht="15.75" hidden="1">
      <c r="A179" s="146" t="s">
        <v>152</v>
      </c>
      <c r="B179" s="150" t="s">
        <v>580</v>
      </c>
      <c r="C179" s="138" t="s">
        <v>151</v>
      </c>
      <c r="D179" s="139"/>
      <c r="E179" s="145"/>
      <c r="F179" s="145"/>
      <c r="G179" s="184" t="e">
        <f t="shared" si="7"/>
        <v>#DIV/0!</v>
      </c>
      <c r="H179" s="185">
        <f t="shared" si="8"/>
        <v>0</v>
      </c>
    </row>
    <row r="180" spans="1:8" ht="31.5" hidden="1">
      <c r="A180" s="164" t="s">
        <v>195</v>
      </c>
      <c r="B180" s="150" t="s">
        <v>580</v>
      </c>
      <c r="C180" s="138" t="s">
        <v>122</v>
      </c>
      <c r="D180" s="139"/>
      <c r="E180" s="140">
        <v>527115</v>
      </c>
      <c r="F180" s="140">
        <v>527115</v>
      </c>
      <c r="G180" s="184">
        <f t="shared" si="7"/>
        <v>100</v>
      </c>
      <c r="H180" s="185">
        <f t="shared" si="8"/>
        <v>0</v>
      </c>
    </row>
    <row r="181" spans="1:8" ht="31.5" hidden="1">
      <c r="A181" s="147" t="s">
        <v>581</v>
      </c>
      <c r="B181" s="138" t="s">
        <v>582</v>
      </c>
      <c r="C181" s="138"/>
      <c r="D181" s="139"/>
      <c r="E181" s="140">
        <f>E183</f>
        <v>0</v>
      </c>
      <c r="F181" s="140">
        <f>F183</f>
        <v>0</v>
      </c>
      <c r="G181" s="184" t="e">
        <f t="shared" si="7"/>
        <v>#DIV/0!</v>
      </c>
      <c r="H181" s="185">
        <f t="shared" si="8"/>
        <v>0</v>
      </c>
    </row>
    <row r="182" spans="1:8" ht="47.25" hidden="1">
      <c r="A182" s="137" t="s">
        <v>583</v>
      </c>
      <c r="B182" s="141" t="s">
        <v>584</v>
      </c>
      <c r="C182" s="138"/>
      <c r="D182" s="139"/>
      <c r="E182" s="140">
        <f>E183</f>
        <v>0</v>
      </c>
      <c r="F182" s="140">
        <f>F183</f>
        <v>0</v>
      </c>
      <c r="G182" s="184" t="e">
        <f t="shared" si="7"/>
        <v>#DIV/0!</v>
      </c>
      <c r="H182" s="185">
        <f t="shared" si="8"/>
        <v>0</v>
      </c>
    </row>
    <row r="183" spans="1:8" ht="47.25" hidden="1">
      <c r="A183" s="137" t="s">
        <v>585</v>
      </c>
      <c r="B183" s="141" t="s">
        <v>348</v>
      </c>
      <c r="C183" s="138"/>
      <c r="D183" s="139"/>
      <c r="E183" s="140">
        <f>E186+E189+E184</f>
        <v>0</v>
      </c>
      <c r="F183" s="140">
        <f>F186+F189+F184</f>
        <v>0</v>
      </c>
      <c r="G183" s="184" t="e">
        <f t="shared" si="7"/>
        <v>#DIV/0!</v>
      </c>
      <c r="H183" s="185">
        <f t="shared" si="8"/>
        <v>0</v>
      </c>
    </row>
    <row r="184" spans="1:8" s="161" customFormat="1" ht="24.75" customHeight="1" hidden="1">
      <c r="A184" s="146" t="s">
        <v>267</v>
      </c>
      <c r="B184" s="141" t="s">
        <v>348</v>
      </c>
      <c r="C184" s="138" t="s">
        <v>164</v>
      </c>
      <c r="D184" s="139"/>
      <c r="E184" s="160">
        <f>E185</f>
        <v>0</v>
      </c>
      <c r="F184" s="160">
        <f>F185</f>
        <v>0</v>
      </c>
      <c r="G184" s="184" t="e">
        <f t="shared" si="7"/>
        <v>#DIV/0!</v>
      </c>
      <c r="H184" s="185">
        <f t="shared" si="8"/>
        <v>0</v>
      </c>
    </row>
    <row r="185" spans="1:8" s="161" customFormat="1" ht="24.75" customHeight="1" hidden="1">
      <c r="A185" s="146" t="s">
        <v>166</v>
      </c>
      <c r="B185" s="141" t="s">
        <v>348</v>
      </c>
      <c r="C185" s="138" t="s">
        <v>165</v>
      </c>
      <c r="D185" s="139"/>
      <c r="E185" s="145"/>
      <c r="F185" s="145"/>
      <c r="G185" s="184" t="e">
        <f t="shared" si="7"/>
        <v>#DIV/0!</v>
      </c>
      <c r="H185" s="185">
        <f t="shared" si="8"/>
        <v>0</v>
      </c>
    </row>
    <row r="186" spans="1:8" ht="15.75" hidden="1">
      <c r="A186" s="146" t="s">
        <v>167</v>
      </c>
      <c r="B186" s="141" t="s">
        <v>348</v>
      </c>
      <c r="C186" s="138" t="s">
        <v>170</v>
      </c>
      <c r="D186" s="139"/>
      <c r="E186" s="140">
        <f>E187</f>
        <v>0</v>
      </c>
      <c r="F186" s="140">
        <f>F187</f>
        <v>0</v>
      </c>
      <c r="G186" s="184" t="e">
        <f t="shared" si="7"/>
        <v>#DIV/0!</v>
      </c>
      <c r="H186" s="185">
        <f t="shared" si="8"/>
        <v>0</v>
      </c>
    </row>
    <row r="187" spans="1:8" ht="31.5" hidden="1">
      <c r="A187" s="148" t="s">
        <v>169</v>
      </c>
      <c r="B187" s="141" t="s">
        <v>348</v>
      </c>
      <c r="C187" s="143">
        <v>240</v>
      </c>
      <c r="D187" s="144"/>
      <c r="E187" s="145"/>
      <c r="F187" s="145"/>
      <c r="G187" s="184" t="e">
        <f t="shared" si="7"/>
        <v>#DIV/0!</v>
      </c>
      <c r="H187" s="185">
        <f t="shared" si="8"/>
        <v>0</v>
      </c>
    </row>
    <row r="188" spans="1:8" ht="15.75" hidden="1">
      <c r="A188" s="164"/>
      <c r="B188" s="141"/>
      <c r="C188" s="138"/>
      <c r="D188" s="139"/>
      <c r="E188" s="140"/>
      <c r="F188" s="140"/>
      <c r="G188" s="184" t="e">
        <f t="shared" si="7"/>
        <v>#DIV/0!</v>
      </c>
      <c r="H188" s="185">
        <f t="shared" si="8"/>
        <v>0</v>
      </c>
    </row>
    <row r="189" spans="1:8" ht="47.25" hidden="1">
      <c r="A189" s="148" t="s">
        <v>177</v>
      </c>
      <c r="B189" s="141" t="s">
        <v>348</v>
      </c>
      <c r="C189" s="138" t="s">
        <v>196</v>
      </c>
      <c r="D189" s="139"/>
      <c r="E189" s="140">
        <f>E190</f>
        <v>0</v>
      </c>
      <c r="F189" s="140">
        <f>F190</f>
        <v>0</v>
      </c>
      <c r="G189" s="184" t="e">
        <f t="shared" si="7"/>
        <v>#DIV/0!</v>
      </c>
      <c r="H189" s="185">
        <f t="shared" si="8"/>
        <v>0</v>
      </c>
    </row>
    <row r="190" spans="1:8" ht="24.75" customHeight="1" hidden="1">
      <c r="A190" s="148" t="s">
        <v>410</v>
      </c>
      <c r="B190" s="141" t="s">
        <v>348</v>
      </c>
      <c r="C190" s="143">
        <v>630</v>
      </c>
      <c r="D190" s="144"/>
      <c r="E190" s="145"/>
      <c r="F190" s="145"/>
      <c r="G190" s="184" t="e">
        <f t="shared" si="7"/>
        <v>#DIV/0!</v>
      </c>
      <c r="H190" s="185">
        <f t="shared" si="8"/>
        <v>0</v>
      </c>
    </row>
    <row r="191" spans="1:8" ht="24.75" customHeight="1" hidden="1">
      <c r="A191" s="148" t="s">
        <v>456</v>
      </c>
      <c r="B191" s="150">
        <v>1800100590</v>
      </c>
      <c r="C191" s="143"/>
      <c r="D191" s="144"/>
      <c r="E191" s="145">
        <f>E192</f>
        <v>0</v>
      </c>
      <c r="F191" s="145">
        <f>F192</f>
        <v>0</v>
      </c>
      <c r="G191" s="184" t="e">
        <f t="shared" si="7"/>
        <v>#DIV/0!</v>
      </c>
      <c r="H191" s="185">
        <f t="shared" si="8"/>
        <v>0</v>
      </c>
    </row>
    <row r="192" spans="1:8" ht="24.75" customHeight="1" hidden="1">
      <c r="A192" s="137" t="s">
        <v>167</v>
      </c>
      <c r="B192" s="150">
        <v>1800100590</v>
      </c>
      <c r="C192" s="143">
        <v>200</v>
      </c>
      <c r="D192" s="144"/>
      <c r="E192" s="145">
        <f>E193</f>
        <v>0</v>
      </c>
      <c r="F192" s="145">
        <f>F193</f>
        <v>0</v>
      </c>
      <c r="G192" s="184" t="e">
        <f t="shared" si="7"/>
        <v>#DIV/0!</v>
      </c>
      <c r="H192" s="185">
        <f t="shared" si="8"/>
        <v>0</v>
      </c>
    </row>
    <row r="193" spans="1:8" ht="24.75" customHeight="1" hidden="1">
      <c r="A193" s="148" t="s">
        <v>169</v>
      </c>
      <c r="B193" s="150">
        <v>1800100590</v>
      </c>
      <c r="C193" s="138" t="s">
        <v>211</v>
      </c>
      <c r="D193" s="139"/>
      <c r="E193" s="140"/>
      <c r="F193" s="140"/>
      <c r="G193" s="184" t="e">
        <f t="shared" si="7"/>
        <v>#DIV/0!</v>
      </c>
      <c r="H193" s="185">
        <f t="shared" si="8"/>
        <v>0</v>
      </c>
    </row>
    <row r="194" spans="1:8" ht="47.25" hidden="1">
      <c r="A194" s="148" t="s">
        <v>586</v>
      </c>
      <c r="B194" s="150">
        <v>2100000000</v>
      </c>
      <c r="C194" s="143" t="s">
        <v>168</v>
      </c>
      <c r="D194" s="144"/>
      <c r="E194" s="145">
        <f>E195</f>
        <v>0</v>
      </c>
      <c r="F194" s="145">
        <f>F195</f>
        <v>0</v>
      </c>
      <c r="G194" s="184" t="e">
        <f t="shared" si="7"/>
        <v>#DIV/0!</v>
      </c>
      <c r="H194" s="185">
        <f t="shared" si="8"/>
        <v>0</v>
      </c>
    </row>
    <row r="195" spans="1:8" ht="31.5" hidden="1">
      <c r="A195" s="148" t="s">
        <v>587</v>
      </c>
      <c r="B195" s="150">
        <v>2100100000</v>
      </c>
      <c r="C195" s="143" t="s">
        <v>168</v>
      </c>
      <c r="D195" s="144"/>
      <c r="E195" s="145">
        <f>E199+E196</f>
        <v>0</v>
      </c>
      <c r="F195" s="145">
        <f>F199+F196</f>
        <v>0</v>
      </c>
      <c r="G195" s="184" t="e">
        <f t="shared" si="7"/>
        <v>#DIV/0!</v>
      </c>
      <c r="H195" s="185">
        <f t="shared" si="8"/>
        <v>0</v>
      </c>
    </row>
    <row r="196" spans="1:8" ht="24.75" customHeight="1" hidden="1">
      <c r="A196" s="137" t="s">
        <v>550</v>
      </c>
      <c r="B196" s="150">
        <v>2100100590</v>
      </c>
      <c r="C196" s="143"/>
      <c r="D196" s="144"/>
      <c r="E196" s="145">
        <f>E197</f>
        <v>0</v>
      </c>
      <c r="F196" s="145">
        <f>F197</f>
        <v>0</v>
      </c>
      <c r="G196" s="184" t="e">
        <f t="shared" si="7"/>
        <v>#DIV/0!</v>
      </c>
      <c r="H196" s="185">
        <f t="shared" si="8"/>
        <v>0</v>
      </c>
    </row>
    <row r="197" spans="1:8" ht="24.75" customHeight="1" hidden="1">
      <c r="A197" s="142" t="s">
        <v>274</v>
      </c>
      <c r="B197" s="150">
        <v>2100100590</v>
      </c>
      <c r="C197" s="143">
        <v>600</v>
      </c>
      <c r="D197" s="144"/>
      <c r="E197" s="145">
        <f>E198</f>
        <v>0</v>
      </c>
      <c r="F197" s="145">
        <f>F198</f>
        <v>0</v>
      </c>
      <c r="G197" s="184" t="e">
        <f t="shared" si="7"/>
        <v>#DIV/0!</v>
      </c>
      <c r="H197" s="185">
        <f t="shared" si="8"/>
        <v>0</v>
      </c>
    </row>
    <row r="198" spans="1:8" ht="24.75" customHeight="1" hidden="1">
      <c r="A198" s="142" t="s">
        <v>217</v>
      </c>
      <c r="B198" s="150">
        <v>2100100590</v>
      </c>
      <c r="C198" s="151" t="s">
        <v>216</v>
      </c>
      <c r="D198" s="152"/>
      <c r="E198" s="153"/>
      <c r="F198" s="153"/>
      <c r="G198" s="184" t="e">
        <f t="shared" si="7"/>
        <v>#DIV/0!</v>
      </c>
      <c r="H198" s="185">
        <f t="shared" si="8"/>
        <v>0</v>
      </c>
    </row>
    <row r="199" spans="1:8" ht="15.75" hidden="1">
      <c r="A199" s="148" t="s">
        <v>436</v>
      </c>
      <c r="B199" s="150">
        <v>2100199990</v>
      </c>
      <c r="C199" s="143" t="s">
        <v>168</v>
      </c>
      <c r="D199" s="144"/>
      <c r="E199" s="145">
        <f>E201+E202</f>
        <v>0</v>
      </c>
      <c r="F199" s="145">
        <f>F201+F202</f>
        <v>0</v>
      </c>
      <c r="G199" s="184" t="e">
        <f aca="true" t="shared" si="10" ref="G199:G262">F199*100/E199</f>
        <v>#DIV/0!</v>
      </c>
      <c r="H199" s="185">
        <f aca="true" t="shared" si="11" ref="H199:H262">E199-F199</f>
        <v>0</v>
      </c>
    </row>
    <row r="200" spans="1:8" ht="15.75" hidden="1">
      <c r="A200" s="146" t="s">
        <v>167</v>
      </c>
      <c r="B200" s="150">
        <v>2100199990</v>
      </c>
      <c r="C200" s="138" t="s">
        <v>170</v>
      </c>
      <c r="D200" s="139"/>
      <c r="E200" s="140">
        <f>E201</f>
        <v>0</v>
      </c>
      <c r="F200" s="140">
        <f>F201</f>
        <v>0</v>
      </c>
      <c r="G200" s="184" t="e">
        <f t="shared" si="10"/>
        <v>#DIV/0!</v>
      </c>
      <c r="H200" s="185">
        <f t="shared" si="11"/>
        <v>0</v>
      </c>
    </row>
    <row r="201" spans="1:8" ht="24.75" customHeight="1" hidden="1">
      <c r="A201" s="148" t="s">
        <v>169</v>
      </c>
      <c r="B201" s="150">
        <v>2100199990</v>
      </c>
      <c r="C201" s="143">
        <v>240</v>
      </c>
      <c r="D201" s="144"/>
      <c r="E201" s="145"/>
      <c r="F201" s="145"/>
      <c r="G201" s="184" t="e">
        <f t="shared" si="10"/>
        <v>#DIV/0!</v>
      </c>
      <c r="H201" s="185">
        <f t="shared" si="11"/>
        <v>0</v>
      </c>
    </row>
    <row r="202" spans="1:8" ht="24.75" customHeight="1" hidden="1">
      <c r="A202" s="142" t="s">
        <v>274</v>
      </c>
      <c r="B202" s="150">
        <v>2100199990</v>
      </c>
      <c r="C202" s="143">
        <v>600</v>
      </c>
      <c r="D202" s="144"/>
      <c r="E202" s="145">
        <f>E203</f>
        <v>0</v>
      </c>
      <c r="F202" s="145">
        <f>F203</f>
        <v>0</v>
      </c>
      <c r="G202" s="184" t="e">
        <f t="shared" si="10"/>
        <v>#DIV/0!</v>
      </c>
      <c r="H202" s="185">
        <f t="shared" si="11"/>
        <v>0</v>
      </c>
    </row>
    <row r="203" spans="1:8" ht="24.75" customHeight="1" hidden="1">
      <c r="A203" s="142" t="s">
        <v>217</v>
      </c>
      <c r="B203" s="150">
        <v>2100199990</v>
      </c>
      <c r="C203" s="151" t="s">
        <v>216</v>
      </c>
      <c r="D203" s="152"/>
      <c r="E203" s="153"/>
      <c r="F203" s="153"/>
      <c r="G203" s="184" t="e">
        <f t="shared" si="10"/>
        <v>#DIV/0!</v>
      </c>
      <c r="H203" s="185">
        <f t="shared" si="11"/>
        <v>0</v>
      </c>
    </row>
    <row r="204" spans="1:8" ht="39.75" customHeight="1">
      <c r="A204" s="137" t="s">
        <v>467</v>
      </c>
      <c r="B204" s="141" t="s">
        <v>349</v>
      </c>
      <c r="C204" s="138"/>
      <c r="D204" s="139">
        <v>13943549.62</v>
      </c>
      <c r="E204" s="140">
        <f>1700000+10700000+350000+493800+91596.75+180000+400000+28152.87</f>
        <v>13943549.62</v>
      </c>
      <c r="F204" s="140">
        <f>1122428.51+7001996.19+4954+200318.96+10000+120000+122038.8+28152.87</f>
        <v>8609889.33</v>
      </c>
      <c r="G204" s="184">
        <f t="shared" si="10"/>
        <v>61.748188694006316</v>
      </c>
      <c r="H204" s="185">
        <f t="shared" si="11"/>
        <v>5333660.289999999</v>
      </c>
    </row>
    <row r="205" spans="1:8" ht="24.75" customHeight="1" hidden="1">
      <c r="A205" s="137" t="s">
        <v>374</v>
      </c>
      <c r="B205" s="141" t="s">
        <v>350</v>
      </c>
      <c r="C205" s="138"/>
      <c r="D205" s="139"/>
      <c r="E205" s="140">
        <f>E206+E210+E218+E230+E262+E274+E242+E239+E268+E271+E259+E254</f>
        <v>13943549.62</v>
      </c>
      <c r="F205" s="140">
        <f>F206+F210+F218+F230+F262+F274+F242+F239+F268+F271+F259+F254</f>
        <v>4142989.22</v>
      </c>
      <c r="G205" s="184">
        <f t="shared" si="10"/>
        <v>29.712586342128283</v>
      </c>
      <c r="H205" s="185">
        <f t="shared" si="11"/>
        <v>9800560.399999999</v>
      </c>
    </row>
    <row r="206" spans="1:8" ht="24.75" customHeight="1" hidden="1">
      <c r="A206" s="137" t="s">
        <v>46</v>
      </c>
      <c r="B206" s="141" t="s">
        <v>351</v>
      </c>
      <c r="C206" s="138"/>
      <c r="D206" s="139"/>
      <c r="E206" s="140">
        <f>E207</f>
        <v>1700000</v>
      </c>
      <c r="F206" s="140">
        <f>F207</f>
        <v>381632.45999999996</v>
      </c>
      <c r="G206" s="184">
        <f t="shared" si="10"/>
        <v>22.448968235294117</v>
      </c>
      <c r="H206" s="185">
        <f t="shared" si="11"/>
        <v>1318367.54</v>
      </c>
    </row>
    <row r="207" spans="1:8" ht="63" hidden="1">
      <c r="A207" s="146" t="s">
        <v>267</v>
      </c>
      <c r="B207" s="141" t="s">
        <v>351</v>
      </c>
      <c r="C207" s="138" t="s">
        <v>164</v>
      </c>
      <c r="D207" s="139"/>
      <c r="E207" s="140">
        <f>E208</f>
        <v>1700000</v>
      </c>
      <c r="F207" s="140">
        <f>F208</f>
        <v>381632.45999999996</v>
      </c>
      <c r="G207" s="184">
        <f t="shared" si="10"/>
        <v>22.448968235294117</v>
      </c>
      <c r="H207" s="185">
        <f t="shared" si="11"/>
        <v>1318367.54</v>
      </c>
    </row>
    <row r="208" spans="1:8" ht="31.5" hidden="1">
      <c r="A208" s="146" t="s">
        <v>166</v>
      </c>
      <c r="B208" s="141" t="s">
        <v>351</v>
      </c>
      <c r="C208" s="138" t="s">
        <v>165</v>
      </c>
      <c r="D208" s="139"/>
      <c r="E208" s="140">
        <v>1700000</v>
      </c>
      <c r="F208" s="140">
        <f>308560.42+73072.04</f>
        <v>381632.45999999996</v>
      </c>
      <c r="G208" s="184">
        <f t="shared" si="10"/>
        <v>22.448968235294117</v>
      </c>
      <c r="H208" s="185">
        <f t="shared" si="11"/>
        <v>1318367.54</v>
      </c>
    </row>
    <row r="209" spans="1:8" ht="31.5" hidden="1">
      <c r="A209" s="146" t="s">
        <v>268</v>
      </c>
      <c r="B209" s="141" t="s">
        <v>351</v>
      </c>
      <c r="C209" s="138" t="s">
        <v>134</v>
      </c>
      <c r="D209" s="139"/>
      <c r="E209" s="140">
        <v>1900000</v>
      </c>
      <c r="F209" s="140">
        <v>1900000</v>
      </c>
      <c r="G209" s="184">
        <f t="shared" si="10"/>
        <v>100</v>
      </c>
      <c r="H209" s="185">
        <f t="shared" si="11"/>
        <v>0</v>
      </c>
    </row>
    <row r="210" spans="1:8" ht="15.75" hidden="1">
      <c r="A210" s="137" t="s">
        <v>263</v>
      </c>
      <c r="B210" s="141" t="s">
        <v>352</v>
      </c>
      <c r="C210" s="138"/>
      <c r="D210" s="139"/>
      <c r="E210" s="140">
        <f>E211+E215</f>
        <v>10700000</v>
      </c>
      <c r="F210" s="140">
        <f>F211+F215</f>
        <v>3557091.17</v>
      </c>
      <c r="G210" s="184">
        <f t="shared" si="10"/>
        <v>33.243842710280376</v>
      </c>
      <c r="H210" s="185">
        <f t="shared" si="11"/>
        <v>7142908.83</v>
      </c>
    </row>
    <row r="211" spans="1:8" ht="24.75" customHeight="1" hidden="1">
      <c r="A211" s="146" t="s">
        <v>267</v>
      </c>
      <c r="B211" s="141" t="s">
        <v>352</v>
      </c>
      <c r="C211" s="138" t="s">
        <v>164</v>
      </c>
      <c r="D211" s="139"/>
      <c r="E211" s="140">
        <f>E212</f>
        <v>10700000</v>
      </c>
      <c r="F211" s="140">
        <f>F212</f>
        <v>3557091.17</v>
      </c>
      <c r="G211" s="184">
        <f t="shared" si="10"/>
        <v>33.243842710280376</v>
      </c>
      <c r="H211" s="185">
        <f t="shared" si="11"/>
        <v>7142908.83</v>
      </c>
    </row>
    <row r="212" spans="1:8" ht="31.5" hidden="1">
      <c r="A212" s="146" t="s">
        <v>166</v>
      </c>
      <c r="B212" s="141" t="s">
        <v>352</v>
      </c>
      <c r="C212" s="138" t="s">
        <v>165</v>
      </c>
      <c r="D212" s="139"/>
      <c r="E212" s="140">
        <f>10800000-100000</f>
        <v>10700000</v>
      </c>
      <c r="F212" s="140">
        <f>2793505.97+763585.2</f>
        <v>3557091.17</v>
      </c>
      <c r="G212" s="184">
        <f t="shared" si="10"/>
        <v>33.243842710280376</v>
      </c>
      <c r="H212" s="185">
        <f t="shared" si="11"/>
        <v>7142908.83</v>
      </c>
    </row>
    <row r="213" spans="1:8" ht="31.5" hidden="1">
      <c r="A213" s="146" t="s">
        <v>268</v>
      </c>
      <c r="B213" s="141" t="s">
        <v>352</v>
      </c>
      <c r="C213" s="138" t="s">
        <v>134</v>
      </c>
      <c r="D213" s="139"/>
      <c r="E213" s="140">
        <v>12173327</v>
      </c>
      <c r="F213" s="140">
        <v>12173327</v>
      </c>
      <c r="G213" s="184">
        <f t="shared" si="10"/>
        <v>100</v>
      </c>
      <c r="H213" s="185">
        <f t="shared" si="11"/>
        <v>0</v>
      </c>
    </row>
    <row r="214" spans="1:8" ht="24.75" customHeight="1" hidden="1">
      <c r="A214" s="146" t="s">
        <v>269</v>
      </c>
      <c r="B214" s="141" t="s">
        <v>352</v>
      </c>
      <c r="C214" s="138" t="s">
        <v>135</v>
      </c>
      <c r="D214" s="139"/>
      <c r="E214" s="140"/>
      <c r="F214" s="140"/>
      <c r="G214" s="184" t="e">
        <f t="shared" si="10"/>
        <v>#DIV/0!</v>
      </c>
      <c r="H214" s="185">
        <f t="shared" si="11"/>
        <v>0</v>
      </c>
    </row>
    <row r="215" spans="1:8" ht="15.75" hidden="1">
      <c r="A215" s="146" t="s">
        <v>167</v>
      </c>
      <c r="B215" s="141" t="s">
        <v>352</v>
      </c>
      <c r="C215" s="138" t="s">
        <v>170</v>
      </c>
      <c r="D215" s="139"/>
      <c r="E215" s="140">
        <f>E216</f>
        <v>0</v>
      </c>
      <c r="F215" s="140">
        <f>F216</f>
        <v>0</v>
      </c>
      <c r="G215" s="184" t="e">
        <f t="shared" si="10"/>
        <v>#DIV/0!</v>
      </c>
      <c r="H215" s="185">
        <f t="shared" si="11"/>
        <v>0</v>
      </c>
    </row>
    <row r="216" spans="1:8" ht="31.5" hidden="1">
      <c r="A216" s="148" t="s">
        <v>169</v>
      </c>
      <c r="B216" s="141" t="s">
        <v>352</v>
      </c>
      <c r="C216" s="143">
        <v>240</v>
      </c>
      <c r="D216" s="144"/>
      <c r="E216" s="145">
        <f>E217</f>
        <v>0</v>
      </c>
      <c r="F216" s="145">
        <f>F217</f>
        <v>0</v>
      </c>
      <c r="G216" s="184" t="e">
        <f t="shared" si="10"/>
        <v>#DIV/0!</v>
      </c>
      <c r="H216" s="185">
        <f t="shared" si="11"/>
        <v>0</v>
      </c>
    </row>
    <row r="217" spans="1:8" ht="31.5" hidden="1">
      <c r="A217" s="112" t="s">
        <v>195</v>
      </c>
      <c r="B217" s="141" t="s">
        <v>352</v>
      </c>
      <c r="C217" s="168" t="s">
        <v>122</v>
      </c>
      <c r="D217" s="163"/>
      <c r="E217" s="153"/>
      <c r="F217" s="153"/>
      <c r="G217" s="184" t="e">
        <f t="shared" si="10"/>
        <v>#DIV/0!</v>
      </c>
      <c r="H217" s="185">
        <f t="shared" si="11"/>
        <v>0</v>
      </c>
    </row>
    <row r="218" spans="1:8" ht="15.75" hidden="1">
      <c r="A218" s="169" t="s">
        <v>484</v>
      </c>
      <c r="B218" s="141" t="s">
        <v>353</v>
      </c>
      <c r="C218" s="138"/>
      <c r="D218" s="139"/>
      <c r="E218" s="140">
        <f>E219+E224</f>
        <v>350000</v>
      </c>
      <c r="F218" s="140">
        <f>F219+F224</f>
        <v>4954</v>
      </c>
      <c r="G218" s="184">
        <f t="shared" si="10"/>
        <v>1.4154285714285715</v>
      </c>
      <c r="H218" s="185">
        <f t="shared" si="11"/>
        <v>345046</v>
      </c>
    </row>
    <row r="219" spans="1:8" ht="24.75" customHeight="1" hidden="1">
      <c r="A219" s="146" t="s">
        <v>267</v>
      </c>
      <c r="B219" s="141" t="s">
        <v>353</v>
      </c>
      <c r="C219" s="138" t="s">
        <v>164</v>
      </c>
      <c r="D219" s="139"/>
      <c r="E219" s="140">
        <f>E220</f>
        <v>250000</v>
      </c>
      <c r="F219" s="140">
        <f>F220</f>
        <v>4954</v>
      </c>
      <c r="G219" s="184">
        <f t="shared" si="10"/>
        <v>1.9816</v>
      </c>
      <c r="H219" s="185">
        <f t="shared" si="11"/>
        <v>245046</v>
      </c>
    </row>
    <row r="220" spans="1:8" ht="24.75" customHeight="1" hidden="1">
      <c r="A220" s="146" t="s">
        <v>166</v>
      </c>
      <c r="B220" s="141" t="s">
        <v>353</v>
      </c>
      <c r="C220" s="138" t="s">
        <v>165</v>
      </c>
      <c r="D220" s="139"/>
      <c r="E220" s="140">
        <v>250000</v>
      </c>
      <c r="F220" s="140">
        <v>4954</v>
      </c>
      <c r="G220" s="184">
        <f t="shared" si="10"/>
        <v>1.9816</v>
      </c>
      <c r="H220" s="185">
        <f t="shared" si="11"/>
        <v>245046</v>
      </c>
    </row>
    <row r="221" spans="1:8" ht="31.5" hidden="1">
      <c r="A221" s="146" t="s">
        <v>268</v>
      </c>
      <c r="B221" s="141" t="s">
        <v>353</v>
      </c>
      <c r="C221" s="138" t="s">
        <v>134</v>
      </c>
      <c r="D221" s="139"/>
      <c r="E221" s="140"/>
      <c r="F221" s="140"/>
      <c r="G221" s="184" t="e">
        <f t="shared" si="10"/>
        <v>#DIV/0!</v>
      </c>
      <c r="H221" s="185">
        <f t="shared" si="11"/>
        <v>0</v>
      </c>
    </row>
    <row r="222" spans="1:8" ht="24.75" customHeight="1" hidden="1">
      <c r="A222" s="146" t="s">
        <v>269</v>
      </c>
      <c r="B222" s="141" t="s">
        <v>353</v>
      </c>
      <c r="C222" s="138" t="s">
        <v>135</v>
      </c>
      <c r="D222" s="139"/>
      <c r="E222" s="140">
        <v>280000</v>
      </c>
      <c r="F222" s="140">
        <v>280000</v>
      </c>
      <c r="G222" s="184">
        <f t="shared" si="10"/>
        <v>100</v>
      </c>
      <c r="H222" s="185">
        <f t="shared" si="11"/>
        <v>0</v>
      </c>
    </row>
    <row r="223" spans="1:8" ht="24.75" customHeight="1" hidden="1">
      <c r="A223" s="157" t="s">
        <v>171</v>
      </c>
      <c r="B223" s="141" t="s">
        <v>353</v>
      </c>
      <c r="C223" s="138" t="s">
        <v>281</v>
      </c>
      <c r="D223" s="139"/>
      <c r="E223" s="140">
        <f>E224</f>
        <v>100000</v>
      </c>
      <c r="F223" s="140">
        <f>F224</f>
        <v>0</v>
      </c>
      <c r="G223" s="184">
        <f t="shared" si="10"/>
        <v>0</v>
      </c>
      <c r="H223" s="185">
        <f t="shared" si="11"/>
        <v>100000</v>
      </c>
    </row>
    <row r="224" spans="1:8" ht="15.75" hidden="1">
      <c r="A224" s="166" t="s">
        <v>404</v>
      </c>
      <c r="B224" s="141" t="s">
        <v>353</v>
      </c>
      <c r="C224" s="143">
        <v>880</v>
      </c>
      <c r="D224" s="144"/>
      <c r="E224" s="145">
        <v>100000</v>
      </c>
      <c r="F224" s="145"/>
      <c r="G224" s="184">
        <f t="shared" si="10"/>
        <v>0</v>
      </c>
      <c r="H224" s="185">
        <f t="shared" si="11"/>
        <v>100000</v>
      </c>
    </row>
    <row r="225" spans="1:8" ht="31.5" hidden="1">
      <c r="A225" s="112" t="s">
        <v>195</v>
      </c>
      <c r="B225" s="141" t="s">
        <v>353</v>
      </c>
      <c r="C225" s="168" t="s">
        <v>122</v>
      </c>
      <c r="D225" s="163"/>
      <c r="E225" s="153">
        <v>20000</v>
      </c>
      <c r="F225" s="153">
        <v>20000</v>
      </c>
      <c r="G225" s="184">
        <f t="shared" si="10"/>
        <v>100</v>
      </c>
      <c r="H225" s="185">
        <f t="shared" si="11"/>
        <v>0</v>
      </c>
    </row>
    <row r="226" spans="1:8" ht="15.75" hidden="1">
      <c r="A226" s="146" t="s">
        <v>278</v>
      </c>
      <c r="B226" s="141" t="s">
        <v>354</v>
      </c>
      <c r="C226" s="138" t="s">
        <v>130</v>
      </c>
      <c r="D226" s="139"/>
      <c r="E226" s="140">
        <v>180000</v>
      </c>
      <c r="F226" s="140">
        <v>180000</v>
      </c>
      <c r="G226" s="184">
        <f t="shared" si="10"/>
        <v>100</v>
      </c>
      <c r="H226" s="185">
        <f t="shared" si="11"/>
        <v>0</v>
      </c>
    </row>
    <row r="227" spans="1:8" s="173" customFormat="1" ht="24.75" customHeight="1" hidden="1">
      <c r="A227" s="157" t="s">
        <v>588</v>
      </c>
      <c r="B227" s="138" t="s">
        <v>589</v>
      </c>
      <c r="C227" s="170"/>
      <c r="D227" s="171"/>
      <c r="E227" s="172">
        <f>E228</f>
        <v>0</v>
      </c>
      <c r="F227" s="172">
        <f>F228</f>
        <v>0</v>
      </c>
      <c r="G227" s="184" t="e">
        <f t="shared" si="10"/>
        <v>#DIV/0!</v>
      </c>
      <c r="H227" s="185">
        <f t="shared" si="11"/>
        <v>0</v>
      </c>
    </row>
    <row r="228" spans="1:8" s="173" customFormat="1" ht="24.75" customHeight="1" hidden="1">
      <c r="A228" s="158" t="s">
        <v>186</v>
      </c>
      <c r="B228" s="138" t="s">
        <v>589</v>
      </c>
      <c r="C228" s="174" t="s">
        <v>185</v>
      </c>
      <c r="D228" s="175"/>
      <c r="E228" s="176">
        <f>E229</f>
        <v>0</v>
      </c>
      <c r="F228" s="176">
        <f>F229</f>
        <v>0</v>
      </c>
      <c r="G228" s="184" t="e">
        <f t="shared" si="10"/>
        <v>#DIV/0!</v>
      </c>
      <c r="H228" s="185">
        <f t="shared" si="11"/>
        <v>0</v>
      </c>
    </row>
    <row r="229" spans="1:8" s="173" customFormat="1" ht="24.75" customHeight="1" hidden="1">
      <c r="A229" s="157" t="s">
        <v>286</v>
      </c>
      <c r="B229" s="174" t="s">
        <v>589</v>
      </c>
      <c r="C229" s="170" t="s">
        <v>285</v>
      </c>
      <c r="D229" s="171"/>
      <c r="E229" s="172"/>
      <c r="F229" s="172"/>
      <c r="G229" s="184" t="e">
        <f t="shared" si="10"/>
        <v>#DIV/0!</v>
      </c>
      <c r="H229" s="185">
        <f t="shared" si="11"/>
        <v>0</v>
      </c>
    </row>
    <row r="230" spans="1:9" s="154" customFormat="1" ht="24.75" customHeight="1" hidden="1">
      <c r="A230" s="148" t="s">
        <v>440</v>
      </c>
      <c r="B230" s="141" t="s">
        <v>355</v>
      </c>
      <c r="C230" s="138"/>
      <c r="D230" s="139"/>
      <c r="E230" s="140">
        <f>E231+E235</f>
        <v>493800</v>
      </c>
      <c r="F230" s="140">
        <f>F231+F235</f>
        <v>99462.29000000001</v>
      </c>
      <c r="G230" s="184">
        <f t="shared" si="10"/>
        <v>20.142221547185095</v>
      </c>
      <c r="H230" s="185">
        <f t="shared" si="11"/>
        <v>394337.70999999996</v>
      </c>
      <c r="I230" s="162" t="s">
        <v>168</v>
      </c>
    </row>
    <row r="231" spans="1:8" ht="24.75" customHeight="1" hidden="1">
      <c r="A231" s="146" t="s">
        <v>267</v>
      </c>
      <c r="B231" s="141" t="s">
        <v>355</v>
      </c>
      <c r="C231" s="138" t="s">
        <v>164</v>
      </c>
      <c r="D231" s="139"/>
      <c r="E231" s="140">
        <f>E232</f>
        <v>493800</v>
      </c>
      <c r="F231" s="140">
        <f>F232</f>
        <v>99462.29000000001</v>
      </c>
      <c r="G231" s="184">
        <f t="shared" si="10"/>
        <v>20.142221547185095</v>
      </c>
      <c r="H231" s="185">
        <f t="shared" si="11"/>
        <v>394337.70999999996</v>
      </c>
    </row>
    <row r="232" spans="1:8" ht="24.75" customHeight="1" hidden="1">
      <c r="A232" s="146" t="s">
        <v>166</v>
      </c>
      <c r="B232" s="141" t="s">
        <v>355</v>
      </c>
      <c r="C232" s="138" t="s">
        <v>165</v>
      </c>
      <c r="D232" s="139"/>
      <c r="E232" s="140">
        <v>493800</v>
      </c>
      <c r="F232" s="140">
        <f>76395+23067.29</f>
        <v>99462.29000000001</v>
      </c>
      <c r="G232" s="184">
        <f t="shared" si="10"/>
        <v>20.142221547185095</v>
      </c>
      <c r="H232" s="185">
        <f t="shared" si="11"/>
        <v>394337.70999999996</v>
      </c>
    </row>
    <row r="233" spans="1:8" ht="24.75" customHeight="1" hidden="1">
      <c r="A233" s="146" t="s">
        <v>268</v>
      </c>
      <c r="B233" s="141" t="s">
        <v>355</v>
      </c>
      <c r="C233" s="138" t="s">
        <v>134</v>
      </c>
      <c r="D233" s="139"/>
      <c r="E233" s="140">
        <v>660000</v>
      </c>
      <c r="F233" s="140">
        <v>660000</v>
      </c>
      <c r="G233" s="184">
        <f t="shared" si="10"/>
        <v>100</v>
      </c>
      <c r="H233" s="185">
        <f t="shared" si="11"/>
        <v>0</v>
      </c>
    </row>
    <row r="234" spans="1:8" ht="24.75" customHeight="1" hidden="1">
      <c r="A234" s="146" t="s">
        <v>269</v>
      </c>
      <c r="B234" s="141" t="s">
        <v>355</v>
      </c>
      <c r="C234" s="138" t="s">
        <v>135</v>
      </c>
      <c r="D234" s="139"/>
      <c r="E234" s="140"/>
      <c r="F234" s="140"/>
      <c r="G234" s="184" t="e">
        <f t="shared" si="10"/>
        <v>#DIV/0!</v>
      </c>
      <c r="H234" s="185">
        <f t="shared" si="11"/>
        <v>0</v>
      </c>
    </row>
    <row r="235" spans="1:8" ht="24.75" customHeight="1" hidden="1">
      <c r="A235" s="146" t="s">
        <v>167</v>
      </c>
      <c r="B235" s="141" t="s">
        <v>355</v>
      </c>
      <c r="C235" s="138" t="s">
        <v>170</v>
      </c>
      <c r="D235" s="139"/>
      <c r="E235" s="140">
        <f>E236</f>
        <v>0</v>
      </c>
      <c r="F235" s="140">
        <f>F236</f>
        <v>0</v>
      </c>
      <c r="G235" s="184" t="e">
        <f t="shared" si="10"/>
        <v>#DIV/0!</v>
      </c>
      <c r="H235" s="185">
        <f t="shared" si="11"/>
        <v>0</v>
      </c>
    </row>
    <row r="236" spans="1:8" ht="31.5" hidden="1">
      <c r="A236" s="148" t="s">
        <v>169</v>
      </c>
      <c r="B236" s="141" t="s">
        <v>355</v>
      </c>
      <c r="C236" s="143">
        <v>240</v>
      </c>
      <c r="D236" s="144"/>
      <c r="E236" s="145"/>
      <c r="F236" s="145"/>
      <c r="G236" s="184" t="e">
        <f t="shared" si="10"/>
        <v>#DIV/0!</v>
      </c>
      <c r="H236" s="185">
        <f t="shared" si="11"/>
        <v>0</v>
      </c>
    </row>
    <row r="237" spans="1:8" ht="31.5" hidden="1">
      <c r="A237" s="146" t="s">
        <v>272</v>
      </c>
      <c r="B237" s="141" t="s">
        <v>355</v>
      </c>
      <c r="C237" s="138" t="s">
        <v>121</v>
      </c>
      <c r="D237" s="139"/>
      <c r="E237" s="140">
        <v>10000</v>
      </c>
      <c r="F237" s="140">
        <v>10000</v>
      </c>
      <c r="G237" s="184">
        <f t="shared" si="10"/>
        <v>100</v>
      </c>
      <c r="H237" s="185">
        <f t="shared" si="11"/>
        <v>0</v>
      </c>
    </row>
    <row r="238" spans="1:8" ht="31.5" hidden="1">
      <c r="A238" s="146" t="s">
        <v>195</v>
      </c>
      <c r="B238" s="141" t="s">
        <v>355</v>
      </c>
      <c r="C238" s="138" t="s">
        <v>122</v>
      </c>
      <c r="D238" s="139"/>
      <c r="E238" s="140">
        <v>10000</v>
      </c>
      <c r="F238" s="140">
        <v>10000</v>
      </c>
      <c r="G238" s="184">
        <f t="shared" si="10"/>
        <v>100</v>
      </c>
      <c r="H238" s="185">
        <f t="shared" si="11"/>
        <v>0</v>
      </c>
    </row>
    <row r="239" spans="1:8" ht="47.25" hidden="1">
      <c r="A239" s="169" t="s">
        <v>590</v>
      </c>
      <c r="B239" s="141" t="s">
        <v>591</v>
      </c>
      <c r="C239" s="143" t="s">
        <v>168</v>
      </c>
      <c r="D239" s="144"/>
      <c r="E239" s="145">
        <f>E240+E243+E249</f>
        <v>0</v>
      </c>
      <c r="F239" s="145">
        <f>F240+F243+F249</f>
        <v>0</v>
      </c>
      <c r="G239" s="184" t="e">
        <f t="shared" si="10"/>
        <v>#DIV/0!</v>
      </c>
      <c r="H239" s="185">
        <f t="shared" si="11"/>
        <v>0</v>
      </c>
    </row>
    <row r="240" spans="1:8" ht="15.75" hidden="1">
      <c r="A240" s="142" t="s">
        <v>186</v>
      </c>
      <c r="B240" s="141" t="s">
        <v>591</v>
      </c>
      <c r="C240" s="138" t="s">
        <v>185</v>
      </c>
      <c r="D240" s="139"/>
      <c r="E240" s="140">
        <f>E241</f>
        <v>0</v>
      </c>
      <c r="F240" s="140">
        <f>F241</f>
        <v>0</v>
      </c>
      <c r="G240" s="184" t="e">
        <f t="shared" si="10"/>
        <v>#DIV/0!</v>
      </c>
      <c r="H240" s="185">
        <f t="shared" si="11"/>
        <v>0</v>
      </c>
    </row>
    <row r="241" spans="1:8" ht="15.75" hidden="1">
      <c r="A241" s="146" t="s">
        <v>277</v>
      </c>
      <c r="B241" s="141" t="s">
        <v>591</v>
      </c>
      <c r="C241" s="138" t="s">
        <v>215</v>
      </c>
      <c r="D241" s="139"/>
      <c r="E241" s="140"/>
      <c r="F241" s="140"/>
      <c r="G241" s="184" t="e">
        <f t="shared" si="10"/>
        <v>#DIV/0!</v>
      </c>
      <c r="H241" s="185">
        <f t="shared" si="11"/>
        <v>0</v>
      </c>
    </row>
    <row r="242" spans="1:8" ht="15.75" hidden="1">
      <c r="A242" s="169" t="s">
        <v>448</v>
      </c>
      <c r="B242" s="141" t="s">
        <v>402</v>
      </c>
      <c r="C242" s="143" t="s">
        <v>168</v>
      </c>
      <c r="D242" s="144"/>
      <c r="E242" s="145">
        <f>E243+E246+E252</f>
        <v>180000</v>
      </c>
      <c r="F242" s="145">
        <f>F243+F246+F252</f>
        <v>0</v>
      </c>
      <c r="G242" s="184">
        <f t="shared" si="10"/>
        <v>0</v>
      </c>
      <c r="H242" s="185">
        <f t="shared" si="11"/>
        <v>180000</v>
      </c>
    </row>
    <row r="243" spans="1:8" ht="63" hidden="1">
      <c r="A243" s="146" t="s">
        <v>207</v>
      </c>
      <c r="B243" s="141" t="s">
        <v>402</v>
      </c>
      <c r="C243" s="138" t="s">
        <v>164</v>
      </c>
      <c r="D243" s="139"/>
      <c r="E243" s="140">
        <f>E244</f>
        <v>0</v>
      </c>
      <c r="F243" s="140">
        <f>F244</f>
        <v>0</v>
      </c>
      <c r="G243" s="184" t="e">
        <f t="shared" si="10"/>
        <v>#DIV/0!</v>
      </c>
      <c r="H243" s="185">
        <f t="shared" si="11"/>
        <v>0</v>
      </c>
    </row>
    <row r="244" spans="1:8" ht="31.5" hidden="1">
      <c r="A244" s="146" t="s">
        <v>166</v>
      </c>
      <c r="B244" s="141" t="s">
        <v>402</v>
      </c>
      <c r="C244" s="138" t="s">
        <v>165</v>
      </c>
      <c r="D244" s="139"/>
      <c r="E244" s="140">
        <f>E245</f>
        <v>0</v>
      </c>
      <c r="F244" s="140">
        <f>F245</f>
        <v>0</v>
      </c>
      <c r="G244" s="184" t="e">
        <f t="shared" si="10"/>
        <v>#DIV/0!</v>
      </c>
      <c r="H244" s="185">
        <f t="shared" si="11"/>
        <v>0</v>
      </c>
    </row>
    <row r="245" spans="1:8" ht="24.75" customHeight="1" hidden="1">
      <c r="A245" s="146" t="s">
        <v>269</v>
      </c>
      <c r="B245" s="141" t="s">
        <v>402</v>
      </c>
      <c r="C245" s="138" t="s">
        <v>135</v>
      </c>
      <c r="D245" s="139"/>
      <c r="E245" s="140"/>
      <c r="F245" s="140"/>
      <c r="G245" s="184" t="e">
        <f t="shared" si="10"/>
        <v>#DIV/0!</v>
      </c>
      <c r="H245" s="185">
        <f t="shared" si="11"/>
        <v>0</v>
      </c>
    </row>
    <row r="246" spans="1:8" ht="15.75" hidden="1">
      <c r="A246" s="146" t="s">
        <v>167</v>
      </c>
      <c r="B246" s="141" t="s">
        <v>402</v>
      </c>
      <c r="C246" s="138" t="s">
        <v>170</v>
      </c>
      <c r="D246" s="139"/>
      <c r="E246" s="140">
        <f>E247</f>
        <v>0</v>
      </c>
      <c r="F246" s="140">
        <f>F247</f>
        <v>0</v>
      </c>
      <c r="G246" s="184" t="e">
        <f t="shared" si="10"/>
        <v>#DIV/0!</v>
      </c>
      <c r="H246" s="185">
        <f t="shared" si="11"/>
        <v>0</v>
      </c>
    </row>
    <row r="247" spans="1:8" ht="31.5" hidden="1">
      <c r="A247" s="148" t="s">
        <v>169</v>
      </c>
      <c r="B247" s="141" t="s">
        <v>402</v>
      </c>
      <c r="C247" s="143">
        <v>240</v>
      </c>
      <c r="D247" s="144"/>
      <c r="E247" s="140"/>
      <c r="F247" s="140"/>
      <c r="G247" s="184" t="e">
        <f t="shared" si="10"/>
        <v>#DIV/0!</v>
      </c>
      <c r="H247" s="185">
        <f t="shared" si="11"/>
        <v>0</v>
      </c>
    </row>
    <row r="248" spans="1:8" ht="31.5" hidden="1">
      <c r="A248" s="112" t="s">
        <v>195</v>
      </c>
      <c r="B248" s="141" t="s">
        <v>402</v>
      </c>
      <c r="C248" s="168" t="s">
        <v>122</v>
      </c>
      <c r="D248" s="163"/>
      <c r="E248" s="140">
        <v>9700</v>
      </c>
      <c r="F248" s="140">
        <v>9700</v>
      </c>
      <c r="G248" s="184">
        <f t="shared" si="10"/>
        <v>100</v>
      </c>
      <c r="H248" s="185">
        <f t="shared" si="11"/>
        <v>0</v>
      </c>
    </row>
    <row r="249" spans="1:8" ht="63" hidden="1">
      <c r="A249" s="146" t="s">
        <v>207</v>
      </c>
      <c r="B249" s="141" t="s">
        <v>402</v>
      </c>
      <c r="C249" s="138" t="s">
        <v>164</v>
      </c>
      <c r="D249" s="139"/>
      <c r="E249" s="140">
        <f>E250</f>
        <v>0</v>
      </c>
      <c r="F249" s="140">
        <f>F250</f>
        <v>0</v>
      </c>
      <c r="G249" s="184" t="e">
        <f t="shared" si="10"/>
        <v>#DIV/0!</v>
      </c>
      <c r="H249" s="185">
        <f t="shared" si="11"/>
        <v>0</v>
      </c>
    </row>
    <row r="250" spans="1:8" ht="31.5" hidden="1">
      <c r="A250" s="146" t="s">
        <v>166</v>
      </c>
      <c r="B250" s="141" t="s">
        <v>402</v>
      </c>
      <c r="C250" s="138" t="s">
        <v>165</v>
      </c>
      <c r="D250" s="139"/>
      <c r="E250" s="140">
        <f>E251</f>
        <v>0</v>
      </c>
      <c r="F250" s="140">
        <f>F251</f>
        <v>0</v>
      </c>
      <c r="G250" s="184" t="e">
        <f t="shared" si="10"/>
        <v>#DIV/0!</v>
      </c>
      <c r="H250" s="185">
        <f t="shared" si="11"/>
        <v>0</v>
      </c>
    </row>
    <row r="251" spans="1:8" ht="24.75" customHeight="1" hidden="1">
      <c r="A251" s="146" t="s">
        <v>269</v>
      </c>
      <c r="B251" s="141" t="s">
        <v>402</v>
      </c>
      <c r="C251" s="138" t="s">
        <v>135</v>
      </c>
      <c r="D251" s="139"/>
      <c r="E251" s="140"/>
      <c r="F251" s="140"/>
      <c r="G251" s="184" t="e">
        <f t="shared" si="10"/>
        <v>#DIV/0!</v>
      </c>
      <c r="H251" s="185">
        <f t="shared" si="11"/>
        <v>0</v>
      </c>
    </row>
    <row r="252" spans="1:8" ht="15.75" hidden="1">
      <c r="A252" s="142" t="s">
        <v>186</v>
      </c>
      <c r="B252" s="141" t="s">
        <v>402</v>
      </c>
      <c r="C252" s="138" t="s">
        <v>185</v>
      </c>
      <c r="D252" s="139"/>
      <c r="E252" s="140">
        <f>E253</f>
        <v>180000</v>
      </c>
      <c r="F252" s="140">
        <f>F253</f>
        <v>0</v>
      </c>
      <c r="G252" s="184">
        <f t="shared" si="10"/>
        <v>0</v>
      </c>
      <c r="H252" s="185">
        <f t="shared" si="11"/>
        <v>180000</v>
      </c>
    </row>
    <row r="253" spans="1:8" ht="15.75" hidden="1">
      <c r="A253" s="146" t="s">
        <v>277</v>
      </c>
      <c r="B253" s="141" t="s">
        <v>402</v>
      </c>
      <c r="C253" s="138" t="s">
        <v>215</v>
      </c>
      <c r="D253" s="139"/>
      <c r="E253" s="140">
        <v>180000</v>
      </c>
      <c r="F253" s="140"/>
      <c r="G253" s="184">
        <f t="shared" si="10"/>
        <v>0</v>
      </c>
      <c r="H253" s="185">
        <f t="shared" si="11"/>
        <v>180000</v>
      </c>
    </row>
    <row r="254" spans="1:8" ht="78.75" hidden="1">
      <c r="A254" s="148" t="s">
        <v>514</v>
      </c>
      <c r="B254" s="141" t="s">
        <v>513</v>
      </c>
      <c r="C254" s="138"/>
      <c r="D254" s="139"/>
      <c r="E254" s="140">
        <f>SUM(E257+E255)</f>
        <v>91596.75</v>
      </c>
      <c r="F254" s="140">
        <f>SUM(F257+F255)</f>
        <v>10000</v>
      </c>
      <c r="G254" s="184">
        <f t="shared" si="10"/>
        <v>10.91741792148739</v>
      </c>
      <c r="H254" s="185">
        <f t="shared" si="11"/>
        <v>81596.75</v>
      </c>
    </row>
    <row r="255" spans="1:8" ht="24.75" customHeight="1" hidden="1">
      <c r="A255" s="146" t="s">
        <v>267</v>
      </c>
      <c r="B255" s="141" t="s">
        <v>513</v>
      </c>
      <c r="C255" s="138" t="s">
        <v>164</v>
      </c>
      <c r="D255" s="139"/>
      <c r="E255" s="140">
        <f>E256</f>
        <v>0</v>
      </c>
      <c r="F255" s="140">
        <f>F256</f>
        <v>0</v>
      </c>
      <c r="G255" s="184" t="e">
        <f t="shared" si="10"/>
        <v>#DIV/0!</v>
      </c>
      <c r="H255" s="185">
        <f t="shared" si="11"/>
        <v>0</v>
      </c>
    </row>
    <row r="256" spans="1:8" ht="24.75" customHeight="1" hidden="1">
      <c r="A256" s="146" t="s">
        <v>166</v>
      </c>
      <c r="B256" s="141" t="s">
        <v>513</v>
      </c>
      <c r="C256" s="138" t="s">
        <v>165</v>
      </c>
      <c r="D256" s="139"/>
      <c r="E256" s="140"/>
      <c r="F256" s="140"/>
      <c r="G256" s="184" t="e">
        <f t="shared" si="10"/>
        <v>#DIV/0!</v>
      </c>
      <c r="H256" s="185">
        <f t="shared" si="11"/>
        <v>0</v>
      </c>
    </row>
    <row r="257" spans="1:8" ht="15.75" hidden="1">
      <c r="A257" s="146" t="s">
        <v>167</v>
      </c>
      <c r="B257" s="141" t="s">
        <v>513</v>
      </c>
      <c r="C257" s="138" t="s">
        <v>170</v>
      </c>
      <c r="D257" s="139"/>
      <c r="E257" s="140">
        <f>E258</f>
        <v>91596.75</v>
      </c>
      <c r="F257" s="140">
        <f>F258</f>
        <v>10000</v>
      </c>
      <c r="G257" s="184">
        <f t="shared" si="10"/>
        <v>10.91741792148739</v>
      </c>
      <c r="H257" s="185">
        <f t="shared" si="11"/>
        <v>81596.75</v>
      </c>
    </row>
    <row r="258" spans="1:8" ht="31.5" hidden="1">
      <c r="A258" s="148" t="s">
        <v>169</v>
      </c>
      <c r="B258" s="141" t="s">
        <v>513</v>
      </c>
      <c r="C258" s="143">
        <v>240</v>
      </c>
      <c r="D258" s="144"/>
      <c r="E258" s="145">
        <v>91596.75</v>
      </c>
      <c r="F258" s="145">
        <v>10000</v>
      </c>
      <c r="G258" s="184">
        <f t="shared" si="10"/>
        <v>10.91741792148739</v>
      </c>
      <c r="H258" s="185">
        <f t="shared" si="11"/>
        <v>81596.75</v>
      </c>
    </row>
    <row r="259" spans="1:8" ht="15.75" hidden="1">
      <c r="A259" s="146" t="s">
        <v>167</v>
      </c>
      <c r="B259" s="141" t="s">
        <v>354</v>
      </c>
      <c r="C259" s="138"/>
      <c r="D259" s="139"/>
      <c r="E259" s="140">
        <f>SUM(E260)</f>
        <v>400000</v>
      </c>
      <c r="F259" s="140">
        <f>SUM(F260)</f>
        <v>61696.43</v>
      </c>
      <c r="G259" s="184">
        <f t="shared" si="10"/>
        <v>15.4241075</v>
      </c>
      <c r="H259" s="185">
        <f t="shared" si="11"/>
        <v>338303.57</v>
      </c>
    </row>
    <row r="260" spans="1:8" ht="15.75" hidden="1">
      <c r="A260" s="146" t="s">
        <v>167</v>
      </c>
      <c r="B260" s="141" t="s">
        <v>354</v>
      </c>
      <c r="C260" s="138" t="s">
        <v>170</v>
      </c>
      <c r="D260" s="139"/>
      <c r="E260" s="140">
        <f>E261</f>
        <v>400000</v>
      </c>
      <c r="F260" s="140">
        <f>F261</f>
        <v>61696.43</v>
      </c>
      <c r="G260" s="184">
        <f t="shared" si="10"/>
        <v>15.4241075</v>
      </c>
      <c r="H260" s="185">
        <f t="shared" si="11"/>
        <v>338303.57</v>
      </c>
    </row>
    <row r="261" spans="1:8" ht="31.5" hidden="1">
      <c r="A261" s="148" t="s">
        <v>169</v>
      </c>
      <c r="B261" s="141" t="s">
        <v>354</v>
      </c>
      <c r="C261" s="143">
        <v>240</v>
      </c>
      <c r="D261" s="144"/>
      <c r="E261" s="145">
        <v>400000</v>
      </c>
      <c r="F261" s="145">
        <v>61696.43</v>
      </c>
      <c r="G261" s="184">
        <f t="shared" si="10"/>
        <v>15.4241075</v>
      </c>
      <c r="H261" s="185">
        <f t="shared" si="11"/>
        <v>338303.57</v>
      </c>
    </row>
    <row r="262" spans="1:8" ht="78.75" hidden="1">
      <c r="A262" s="148" t="s">
        <v>441</v>
      </c>
      <c r="B262" s="141" t="s">
        <v>356</v>
      </c>
      <c r="C262" s="138"/>
      <c r="D262" s="139"/>
      <c r="E262" s="140">
        <f>SUM(E265+E263)</f>
        <v>28152.87</v>
      </c>
      <c r="F262" s="140">
        <f>SUM(F265+F263)</f>
        <v>28152.87</v>
      </c>
      <c r="G262" s="184">
        <f t="shared" si="10"/>
        <v>100</v>
      </c>
      <c r="H262" s="185">
        <f t="shared" si="11"/>
        <v>0</v>
      </c>
    </row>
    <row r="263" spans="1:8" ht="24.75" customHeight="1" hidden="1">
      <c r="A263" s="146" t="s">
        <v>267</v>
      </c>
      <c r="B263" s="141" t="s">
        <v>356</v>
      </c>
      <c r="C263" s="138" t="s">
        <v>164</v>
      </c>
      <c r="D263" s="139"/>
      <c r="E263" s="140">
        <f>E264</f>
        <v>0</v>
      </c>
      <c r="F263" s="140">
        <f>F264</f>
        <v>0</v>
      </c>
      <c r="G263" s="184" t="e">
        <f aca="true" t="shared" si="12" ref="G263:G326">F263*100/E263</f>
        <v>#DIV/0!</v>
      </c>
      <c r="H263" s="185">
        <f aca="true" t="shared" si="13" ref="H263:H326">E263-F263</f>
        <v>0</v>
      </c>
    </row>
    <row r="264" spans="1:8" ht="24.75" customHeight="1" hidden="1">
      <c r="A264" s="146" t="s">
        <v>166</v>
      </c>
      <c r="B264" s="141" t="s">
        <v>356</v>
      </c>
      <c r="C264" s="138" t="s">
        <v>165</v>
      </c>
      <c r="D264" s="139"/>
      <c r="E264" s="140"/>
      <c r="F264" s="140"/>
      <c r="G264" s="184" t="e">
        <f t="shared" si="12"/>
        <v>#DIV/0!</v>
      </c>
      <c r="H264" s="185">
        <f t="shared" si="13"/>
        <v>0</v>
      </c>
    </row>
    <row r="265" spans="1:8" ht="15.75" hidden="1">
      <c r="A265" s="146" t="s">
        <v>167</v>
      </c>
      <c r="B265" s="141" t="s">
        <v>356</v>
      </c>
      <c r="C265" s="138" t="s">
        <v>170</v>
      </c>
      <c r="D265" s="139"/>
      <c r="E265" s="140">
        <f>E266</f>
        <v>28152.87</v>
      </c>
      <c r="F265" s="140">
        <f>F266</f>
        <v>28152.87</v>
      </c>
      <c r="G265" s="184">
        <f t="shared" si="12"/>
        <v>100</v>
      </c>
      <c r="H265" s="185">
        <f t="shared" si="13"/>
        <v>0</v>
      </c>
    </row>
    <row r="266" spans="1:8" ht="31.5" hidden="1">
      <c r="A266" s="148" t="s">
        <v>169</v>
      </c>
      <c r="B266" s="141" t="s">
        <v>356</v>
      </c>
      <c r="C266" s="143">
        <v>240</v>
      </c>
      <c r="D266" s="144"/>
      <c r="E266" s="145">
        <v>28152.87</v>
      </c>
      <c r="F266" s="145">
        <v>28152.87</v>
      </c>
      <c r="G266" s="184">
        <f t="shared" si="12"/>
        <v>100</v>
      </c>
      <c r="H266" s="185">
        <f t="shared" si="13"/>
        <v>0</v>
      </c>
    </row>
    <row r="267" spans="1:8" ht="15.75" hidden="1">
      <c r="A267" s="146"/>
      <c r="B267" s="141"/>
      <c r="C267" s="138"/>
      <c r="D267" s="139"/>
      <c r="E267" s="140"/>
      <c r="F267" s="140"/>
      <c r="G267" s="184" t="e">
        <f t="shared" si="12"/>
        <v>#DIV/0!</v>
      </c>
      <c r="H267" s="185">
        <f t="shared" si="13"/>
        <v>0</v>
      </c>
    </row>
    <row r="268" spans="1:8" ht="31.5" hidden="1">
      <c r="A268" s="137" t="s">
        <v>417</v>
      </c>
      <c r="B268" s="141" t="s">
        <v>354</v>
      </c>
      <c r="C268" s="138"/>
      <c r="D268" s="139"/>
      <c r="E268" s="140">
        <f>SUM(E269)</f>
        <v>0</v>
      </c>
      <c r="F268" s="140">
        <f>SUM(F269)</f>
        <v>0</v>
      </c>
      <c r="G268" s="184" t="e">
        <f t="shared" si="12"/>
        <v>#DIV/0!</v>
      </c>
      <c r="H268" s="185">
        <f t="shared" si="13"/>
        <v>0</v>
      </c>
    </row>
    <row r="269" spans="1:8" ht="15.75" hidden="1">
      <c r="A269" s="137" t="s">
        <v>171</v>
      </c>
      <c r="B269" s="141" t="s">
        <v>354</v>
      </c>
      <c r="C269" s="138" t="s">
        <v>281</v>
      </c>
      <c r="D269" s="139"/>
      <c r="E269" s="140">
        <f>E270</f>
        <v>0</v>
      </c>
      <c r="F269" s="140">
        <f>F270</f>
        <v>0</v>
      </c>
      <c r="G269" s="184" t="e">
        <f t="shared" si="12"/>
        <v>#DIV/0!</v>
      </c>
      <c r="H269" s="185">
        <f t="shared" si="13"/>
        <v>0</v>
      </c>
    </row>
    <row r="270" spans="1:8" ht="15.75" hidden="1">
      <c r="A270" s="148" t="s">
        <v>404</v>
      </c>
      <c r="B270" s="141" t="s">
        <v>354</v>
      </c>
      <c r="C270" s="143">
        <v>880</v>
      </c>
      <c r="D270" s="144"/>
      <c r="E270" s="145"/>
      <c r="F270" s="145"/>
      <c r="G270" s="184" t="e">
        <f t="shared" si="12"/>
        <v>#DIV/0!</v>
      </c>
      <c r="H270" s="185">
        <f t="shared" si="13"/>
        <v>0</v>
      </c>
    </row>
    <row r="271" spans="1:9" s="154" customFormat="1" ht="24.75" customHeight="1" hidden="1">
      <c r="A271" s="148" t="s">
        <v>592</v>
      </c>
      <c r="B271" s="141" t="s">
        <v>405</v>
      </c>
      <c r="C271" s="138"/>
      <c r="D271" s="139"/>
      <c r="E271" s="140">
        <f>E272</f>
        <v>0</v>
      </c>
      <c r="F271" s="140">
        <f>F272</f>
        <v>0</v>
      </c>
      <c r="G271" s="184" t="e">
        <f t="shared" si="12"/>
        <v>#DIV/0!</v>
      </c>
      <c r="H271" s="185">
        <f t="shared" si="13"/>
        <v>0</v>
      </c>
      <c r="I271" s="162" t="s">
        <v>168</v>
      </c>
    </row>
    <row r="272" spans="1:8" ht="24.75" customHeight="1" hidden="1">
      <c r="A272" s="146" t="s">
        <v>267</v>
      </c>
      <c r="B272" s="141" t="s">
        <v>405</v>
      </c>
      <c r="C272" s="138" t="s">
        <v>164</v>
      </c>
      <c r="D272" s="139"/>
      <c r="E272" s="140">
        <f>E273</f>
        <v>0</v>
      </c>
      <c r="F272" s="140">
        <f>F273</f>
        <v>0</v>
      </c>
      <c r="G272" s="184" t="e">
        <f t="shared" si="12"/>
        <v>#DIV/0!</v>
      </c>
      <c r="H272" s="185">
        <f t="shared" si="13"/>
        <v>0</v>
      </c>
    </row>
    <row r="273" spans="1:8" ht="24.75" customHeight="1" hidden="1">
      <c r="A273" s="146" t="s">
        <v>166</v>
      </c>
      <c r="B273" s="141" t="s">
        <v>405</v>
      </c>
      <c r="C273" s="138" t="s">
        <v>165</v>
      </c>
      <c r="D273" s="139"/>
      <c r="E273" s="140"/>
      <c r="F273" s="140"/>
      <c r="G273" s="184" t="e">
        <f t="shared" si="12"/>
        <v>#DIV/0!</v>
      </c>
      <c r="H273" s="185">
        <f t="shared" si="13"/>
        <v>0</v>
      </c>
    </row>
    <row r="274" spans="1:8" ht="78.75" hidden="1">
      <c r="A274" s="148" t="s">
        <v>593</v>
      </c>
      <c r="B274" s="141" t="s">
        <v>594</v>
      </c>
      <c r="C274" s="138"/>
      <c r="D274" s="139"/>
      <c r="E274" s="140">
        <f>E275</f>
        <v>0</v>
      </c>
      <c r="F274" s="140">
        <f>F275</f>
        <v>0</v>
      </c>
      <c r="G274" s="184" t="e">
        <f t="shared" si="12"/>
        <v>#DIV/0!</v>
      </c>
      <c r="H274" s="185">
        <f t="shared" si="13"/>
        <v>0</v>
      </c>
    </row>
    <row r="275" spans="1:8" ht="24.75" customHeight="1" hidden="1">
      <c r="A275" s="146" t="s">
        <v>267</v>
      </c>
      <c r="B275" s="141" t="s">
        <v>594</v>
      </c>
      <c r="C275" s="138" t="s">
        <v>164</v>
      </c>
      <c r="D275" s="139"/>
      <c r="E275" s="140">
        <f>E276</f>
        <v>0</v>
      </c>
      <c r="F275" s="140">
        <f>F276</f>
        <v>0</v>
      </c>
      <c r="G275" s="184" t="e">
        <f t="shared" si="12"/>
        <v>#DIV/0!</v>
      </c>
      <c r="H275" s="185">
        <f t="shared" si="13"/>
        <v>0</v>
      </c>
    </row>
    <row r="276" spans="1:8" ht="24.75" customHeight="1" hidden="1">
      <c r="A276" s="146" t="s">
        <v>166</v>
      </c>
      <c r="B276" s="141" t="s">
        <v>594</v>
      </c>
      <c r="C276" s="138" t="s">
        <v>165</v>
      </c>
      <c r="D276" s="139"/>
      <c r="E276" s="140"/>
      <c r="F276" s="140"/>
      <c r="G276" s="184" t="e">
        <f t="shared" si="12"/>
        <v>#DIV/0!</v>
      </c>
      <c r="H276" s="185">
        <f t="shared" si="13"/>
        <v>0</v>
      </c>
    </row>
    <row r="277" spans="1:8" s="136" customFormat="1" ht="15.75">
      <c r="A277" s="177" t="s">
        <v>474</v>
      </c>
      <c r="B277" s="178" t="s">
        <v>357</v>
      </c>
      <c r="C277" s="168"/>
      <c r="D277" s="163">
        <v>1742191.79</v>
      </c>
      <c r="E277" s="163">
        <f>50000+100000+33753.43+1650000.01+8438.35</f>
        <v>1842191.79</v>
      </c>
      <c r="F277" s="163">
        <f>30000+8000+289560.94+2000</f>
        <v>329560.94</v>
      </c>
      <c r="G277" s="184">
        <f t="shared" si="12"/>
        <v>17.88961072288787</v>
      </c>
      <c r="H277" s="185">
        <f t="shared" si="13"/>
        <v>1512630.85</v>
      </c>
    </row>
    <row r="278" spans="1:8" s="136" customFormat="1" ht="15.75" hidden="1">
      <c r="A278" s="179" t="s">
        <v>475</v>
      </c>
      <c r="B278" s="178" t="s">
        <v>358</v>
      </c>
      <c r="C278" s="168"/>
      <c r="D278" s="163"/>
      <c r="E278" s="163">
        <f>E287+E282+E292+E279</f>
        <v>2242191.7899999996</v>
      </c>
      <c r="F278" s="163">
        <f>F287+F282+F292+F279</f>
        <v>140179.93</v>
      </c>
      <c r="G278" s="184">
        <f t="shared" si="12"/>
        <v>6.25191522978505</v>
      </c>
      <c r="H278" s="185">
        <f t="shared" si="13"/>
        <v>2102011.8599999994</v>
      </c>
    </row>
    <row r="279" spans="1:8" s="136" customFormat="1" ht="15.75" hidden="1">
      <c r="A279" s="179" t="s">
        <v>197</v>
      </c>
      <c r="B279" s="178" t="s">
        <v>486</v>
      </c>
      <c r="C279" s="168"/>
      <c r="D279" s="163"/>
      <c r="E279" s="163">
        <f>E280</f>
        <v>100000</v>
      </c>
      <c r="F279" s="163">
        <f>F280</f>
        <v>0</v>
      </c>
      <c r="G279" s="184">
        <f t="shared" si="12"/>
        <v>0</v>
      </c>
      <c r="H279" s="185">
        <f t="shared" si="13"/>
        <v>100000</v>
      </c>
    </row>
    <row r="280" spans="1:8" ht="24.75" customHeight="1" hidden="1">
      <c r="A280" s="148" t="s">
        <v>171</v>
      </c>
      <c r="B280" s="178" t="s">
        <v>486</v>
      </c>
      <c r="C280" s="143">
        <v>800</v>
      </c>
      <c r="D280" s="144"/>
      <c r="E280" s="145">
        <f>E281</f>
        <v>100000</v>
      </c>
      <c r="F280" s="145">
        <f>F281</f>
        <v>0</v>
      </c>
      <c r="G280" s="184">
        <f t="shared" si="12"/>
        <v>0</v>
      </c>
      <c r="H280" s="185">
        <f t="shared" si="13"/>
        <v>100000</v>
      </c>
    </row>
    <row r="281" spans="1:8" ht="15.75" hidden="1">
      <c r="A281" s="137" t="s">
        <v>128</v>
      </c>
      <c r="B281" s="178" t="s">
        <v>486</v>
      </c>
      <c r="C281" s="141" t="s">
        <v>126</v>
      </c>
      <c r="D281" s="159"/>
      <c r="E281" s="160">
        <v>100000</v>
      </c>
      <c r="F281" s="160"/>
      <c r="G281" s="184">
        <f t="shared" si="12"/>
        <v>0</v>
      </c>
      <c r="H281" s="185">
        <f t="shared" si="13"/>
        <v>100000</v>
      </c>
    </row>
    <row r="282" spans="1:8" s="136" customFormat="1" ht="31.5" hidden="1">
      <c r="A282" s="179" t="s">
        <v>442</v>
      </c>
      <c r="B282" s="178" t="s">
        <v>360</v>
      </c>
      <c r="C282" s="168"/>
      <c r="D282" s="163"/>
      <c r="E282" s="163">
        <f>E285+E283</f>
        <v>33753.43</v>
      </c>
      <c r="F282" s="163">
        <f>F285+F283</f>
        <v>1120</v>
      </c>
      <c r="G282" s="184">
        <f t="shared" si="12"/>
        <v>3.318181292982669</v>
      </c>
      <c r="H282" s="185">
        <f t="shared" si="13"/>
        <v>32633.43</v>
      </c>
    </row>
    <row r="283" spans="1:8" ht="24.75" customHeight="1" hidden="1">
      <c r="A283" s="146" t="s">
        <v>267</v>
      </c>
      <c r="B283" s="178" t="s">
        <v>360</v>
      </c>
      <c r="C283" s="138" t="s">
        <v>164</v>
      </c>
      <c r="D283" s="139"/>
      <c r="E283" s="140">
        <f>E284</f>
        <v>33753.43</v>
      </c>
      <c r="F283" s="140">
        <f>F284</f>
        <v>1120</v>
      </c>
      <c r="G283" s="184">
        <f t="shared" si="12"/>
        <v>3.318181292982669</v>
      </c>
      <c r="H283" s="185">
        <f t="shared" si="13"/>
        <v>32633.43</v>
      </c>
    </row>
    <row r="284" spans="1:8" ht="24.75" customHeight="1" hidden="1">
      <c r="A284" s="146" t="s">
        <v>166</v>
      </c>
      <c r="B284" s="178" t="s">
        <v>360</v>
      </c>
      <c r="C284" s="138" t="s">
        <v>165</v>
      </c>
      <c r="D284" s="139"/>
      <c r="E284" s="140">
        <v>33753.43</v>
      </c>
      <c r="F284" s="140">
        <v>1120</v>
      </c>
      <c r="G284" s="184">
        <f t="shared" si="12"/>
        <v>3.318181292982669</v>
      </c>
      <c r="H284" s="185">
        <f t="shared" si="13"/>
        <v>32633.43</v>
      </c>
    </row>
    <row r="285" spans="1:8" s="136" customFormat="1" ht="15.75" hidden="1">
      <c r="A285" s="112" t="s">
        <v>167</v>
      </c>
      <c r="B285" s="178" t="s">
        <v>360</v>
      </c>
      <c r="C285" s="168" t="s">
        <v>170</v>
      </c>
      <c r="D285" s="163"/>
      <c r="E285" s="163">
        <f>E286</f>
        <v>0</v>
      </c>
      <c r="F285" s="163">
        <f>F286</f>
        <v>0</v>
      </c>
      <c r="G285" s="184" t="e">
        <f t="shared" si="12"/>
        <v>#DIV/0!</v>
      </c>
      <c r="H285" s="185">
        <f t="shared" si="13"/>
        <v>0</v>
      </c>
    </row>
    <row r="286" spans="1:8" s="136" customFormat="1" ht="31.5" hidden="1">
      <c r="A286" s="148" t="s">
        <v>169</v>
      </c>
      <c r="B286" s="178" t="s">
        <v>360</v>
      </c>
      <c r="C286" s="168" t="s">
        <v>211</v>
      </c>
      <c r="D286" s="163"/>
      <c r="E286" s="163"/>
      <c r="F286" s="163"/>
      <c r="G286" s="184" t="e">
        <f t="shared" si="12"/>
        <v>#DIV/0!</v>
      </c>
      <c r="H286" s="185">
        <f t="shared" si="13"/>
        <v>0</v>
      </c>
    </row>
    <row r="287" spans="1:8" s="136" customFormat="1" ht="24.75" customHeight="1" hidden="1">
      <c r="A287" s="179" t="s">
        <v>443</v>
      </c>
      <c r="B287" s="178" t="s">
        <v>359</v>
      </c>
      <c r="C287" s="168"/>
      <c r="D287" s="163"/>
      <c r="E287" s="163">
        <f>E288+E290</f>
        <v>8438.35</v>
      </c>
      <c r="F287" s="163">
        <f>F288+F290</f>
        <v>280</v>
      </c>
      <c r="G287" s="184">
        <f t="shared" si="12"/>
        <v>3.3181842421800467</v>
      </c>
      <c r="H287" s="185">
        <f t="shared" si="13"/>
        <v>8158.35</v>
      </c>
    </row>
    <row r="288" spans="1:8" s="136" customFormat="1" ht="63" hidden="1">
      <c r="A288" s="146" t="s">
        <v>267</v>
      </c>
      <c r="B288" s="178" t="s">
        <v>359</v>
      </c>
      <c r="C288" s="138" t="s">
        <v>164</v>
      </c>
      <c r="D288" s="139"/>
      <c r="E288" s="163">
        <f>E289</f>
        <v>8438.35</v>
      </c>
      <c r="F288" s="163">
        <f>F289</f>
        <v>280</v>
      </c>
      <c r="G288" s="184">
        <f t="shared" si="12"/>
        <v>3.3181842421800467</v>
      </c>
      <c r="H288" s="185">
        <f t="shared" si="13"/>
        <v>8158.35</v>
      </c>
    </row>
    <row r="289" spans="1:8" s="136" customFormat="1" ht="31.5" hidden="1">
      <c r="A289" s="146" t="s">
        <v>166</v>
      </c>
      <c r="B289" s="178" t="s">
        <v>359</v>
      </c>
      <c r="C289" s="138" t="s">
        <v>165</v>
      </c>
      <c r="D289" s="139"/>
      <c r="E289" s="163">
        <v>8438.35</v>
      </c>
      <c r="F289" s="163">
        <v>280</v>
      </c>
      <c r="G289" s="184">
        <f t="shared" si="12"/>
        <v>3.3181842421800467</v>
      </c>
      <c r="H289" s="185">
        <f t="shared" si="13"/>
        <v>8158.35</v>
      </c>
    </row>
    <row r="290" spans="1:8" s="136" customFormat="1" ht="15.75" hidden="1">
      <c r="A290" s="112" t="s">
        <v>167</v>
      </c>
      <c r="B290" s="178" t="s">
        <v>359</v>
      </c>
      <c r="C290" s="168" t="s">
        <v>170</v>
      </c>
      <c r="D290" s="163"/>
      <c r="E290" s="163">
        <f>E291</f>
        <v>0</v>
      </c>
      <c r="F290" s="163">
        <f>F291</f>
        <v>0</v>
      </c>
      <c r="G290" s="184" t="e">
        <f t="shared" si="12"/>
        <v>#DIV/0!</v>
      </c>
      <c r="H290" s="185">
        <f t="shared" si="13"/>
        <v>0</v>
      </c>
    </row>
    <row r="291" spans="1:8" s="136" customFormat="1" ht="31.5" hidden="1">
      <c r="A291" s="148" t="s">
        <v>169</v>
      </c>
      <c r="B291" s="178" t="s">
        <v>360</v>
      </c>
      <c r="C291" s="168" t="s">
        <v>211</v>
      </c>
      <c r="D291" s="163"/>
      <c r="E291" s="163"/>
      <c r="F291" s="163"/>
      <c r="G291" s="184" t="e">
        <f t="shared" si="12"/>
        <v>#DIV/0!</v>
      </c>
      <c r="H291" s="185">
        <f t="shared" si="13"/>
        <v>0</v>
      </c>
    </row>
    <row r="292" spans="1:8" s="136" customFormat="1" ht="15.75" hidden="1">
      <c r="A292" s="179" t="s">
        <v>436</v>
      </c>
      <c r="B292" s="178" t="s">
        <v>361</v>
      </c>
      <c r="C292" s="168"/>
      <c r="D292" s="163"/>
      <c r="E292" s="163">
        <f>E293+E297+E299+E295</f>
        <v>2100000.01</v>
      </c>
      <c r="F292" s="163">
        <f>F293+F297+F299+F295</f>
        <v>138779.93</v>
      </c>
      <c r="G292" s="184">
        <f t="shared" si="12"/>
        <v>6.6085680637687245</v>
      </c>
      <c r="H292" s="185">
        <f t="shared" si="13"/>
        <v>1961220.0799999998</v>
      </c>
    </row>
    <row r="293" spans="1:8" s="136" customFormat="1" ht="15.75" hidden="1">
      <c r="A293" s="112" t="s">
        <v>167</v>
      </c>
      <c r="B293" s="178" t="s">
        <v>361</v>
      </c>
      <c r="C293" s="168" t="s">
        <v>170</v>
      </c>
      <c r="D293" s="163"/>
      <c r="E293" s="163">
        <f>E294</f>
        <v>2100000.01</v>
      </c>
      <c r="F293" s="163">
        <f>F294</f>
        <v>138779.93</v>
      </c>
      <c r="G293" s="184">
        <f t="shared" si="12"/>
        <v>6.6085680637687245</v>
      </c>
      <c r="H293" s="185">
        <f t="shared" si="13"/>
        <v>1961220.0799999998</v>
      </c>
    </row>
    <row r="294" spans="1:8" s="136" customFormat="1" ht="31.5" hidden="1">
      <c r="A294" s="148" t="s">
        <v>169</v>
      </c>
      <c r="B294" s="178" t="s">
        <v>361</v>
      </c>
      <c r="C294" s="168" t="s">
        <v>211</v>
      </c>
      <c r="D294" s="163"/>
      <c r="E294" s="163">
        <f>1500000+100000+500000+0.01</f>
        <v>2100000.01</v>
      </c>
      <c r="F294" s="163">
        <f>16599.93+122180</f>
        <v>138779.93</v>
      </c>
      <c r="G294" s="184">
        <f t="shared" si="12"/>
        <v>6.6085680637687245</v>
      </c>
      <c r="H294" s="185">
        <f t="shared" si="13"/>
        <v>1961220.0799999998</v>
      </c>
    </row>
    <row r="295" spans="1:8" s="136" customFormat="1" ht="15.75" hidden="1">
      <c r="A295" s="180" t="s">
        <v>186</v>
      </c>
      <c r="B295" s="178" t="s">
        <v>361</v>
      </c>
      <c r="C295" s="143">
        <v>300</v>
      </c>
      <c r="D295" s="144"/>
      <c r="E295" s="163">
        <f>E296</f>
        <v>0</v>
      </c>
      <c r="F295" s="163">
        <f>F296</f>
        <v>0</v>
      </c>
      <c r="G295" s="184" t="e">
        <f t="shared" si="12"/>
        <v>#DIV/0!</v>
      </c>
      <c r="H295" s="185">
        <f t="shared" si="13"/>
        <v>0</v>
      </c>
    </row>
    <row r="296" spans="1:8" s="136" customFormat="1" ht="15.75" hidden="1">
      <c r="A296" s="137" t="s">
        <v>277</v>
      </c>
      <c r="B296" s="178" t="s">
        <v>361</v>
      </c>
      <c r="C296" s="138" t="s">
        <v>285</v>
      </c>
      <c r="D296" s="139"/>
      <c r="E296" s="163"/>
      <c r="F296" s="163"/>
      <c r="G296" s="184" t="e">
        <f t="shared" si="12"/>
        <v>#DIV/0!</v>
      </c>
      <c r="H296" s="185">
        <f t="shared" si="13"/>
        <v>0</v>
      </c>
    </row>
    <row r="297" spans="1:8" s="136" customFormat="1" ht="31.5" hidden="1">
      <c r="A297" s="137" t="s">
        <v>550</v>
      </c>
      <c r="B297" s="178" t="s">
        <v>466</v>
      </c>
      <c r="C297" s="143">
        <v>600</v>
      </c>
      <c r="D297" s="144"/>
      <c r="E297" s="163">
        <f>E298</f>
        <v>0</v>
      </c>
      <c r="F297" s="163">
        <f>F298</f>
        <v>0</v>
      </c>
      <c r="G297" s="184" t="e">
        <f t="shared" si="12"/>
        <v>#DIV/0!</v>
      </c>
      <c r="H297" s="185">
        <f t="shared" si="13"/>
        <v>0</v>
      </c>
    </row>
    <row r="298" spans="1:8" s="136" customFormat="1" ht="15.75" hidden="1">
      <c r="A298" s="142" t="s">
        <v>217</v>
      </c>
      <c r="B298" s="178" t="s">
        <v>466</v>
      </c>
      <c r="C298" s="138" t="s">
        <v>216</v>
      </c>
      <c r="D298" s="139"/>
      <c r="E298" s="163"/>
      <c r="F298" s="163"/>
      <c r="G298" s="184" t="e">
        <f t="shared" si="12"/>
        <v>#DIV/0!</v>
      </c>
      <c r="H298" s="185">
        <f t="shared" si="13"/>
        <v>0</v>
      </c>
    </row>
    <row r="299" spans="1:8" s="136" customFormat="1" ht="15.75" hidden="1">
      <c r="A299" s="148" t="s">
        <v>171</v>
      </c>
      <c r="B299" s="178" t="s">
        <v>361</v>
      </c>
      <c r="C299" s="143">
        <v>800</v>
      </c>
      <c r="D299" s="144"/>
      <c r="E299" s="163">
        <f>E300</f>
        <v>0</v>
      </c>
      <c r="F299" s="163">
        <f>F300</f>
        <v>0</v>
      </c>
      <c r="G299" s="184" t="e">
        <f t="shared" si="12"/>
        <v>#DIV/0!</v>
      </c>
      <c r="H299" s="185">
        <f t="shared" si="13"/>
        <v>0</v>
      </c>
    </row>
    <row r="300" spans="1:8" s="136" customFormat="1" ht="47.25" hidden="1">
      <c r="A300" s="137" t="s">
        <v>516</v>
      </c>
      <c r="B300" s="178" t="s">
        <v>361</v>
      </c>
      <c r="C300" s="138" t="s">
        <v>561</v>
      </c>
      <c r="D300" s="139"/>
      <c r="E300" s="163"/>
      <c r="F300" s="163"/>
      <c r="G300" s="184" t="e">
        <f t="shared" si="12"/>
        <v>#DIV/0!</v>
      </c>
      <c r="H300" s="185">
        <f t="shared" si="13"/>
        <v>0</v>
      </c>
    </row>
    <row r="301" spans="1:8" s="136" customFormat="1" ht="78.75" hidden="1">
      <c r="A301" s="137" t="s">
        <v>523</v>
      </c>
      <c r="B301" s="141" t="s">
        <v>522</v>
      </c>
      <c r="C301" s="168"/>
      <c r="D301" s="163"/>
      <c r="E301" s="163">
        <f>E305+E303</f>
        <v>0</v>
      </c>
      <c r="F301" s="163">
        <f>F305+F303</f>
        <v>0</v>
      </c>
      <c r="G301" s="184" t="e">
        <f t="shared" si="12"/>
        <v>#DIV/0!</v>
      </c>
      <c r="H301" s="185">
        <f t="shared" si="13"/>
        <v>0</v>
      </c>
    </row>
    <row r="302" spans="1:8" s="136" customFormat="1" ht="15.75" hidden="1">
      <c r="A302" s="137" t="s">
        <v>436</v>
      </c>
      <c r="B302" s="141" t="s">
        <v>521</v>
      </c>
      <c r="C302" s="168"/>
      <c r="D302" s="163"/>
      <c r="E302" s="163">
        <f>E306+E304</f>
        <v>0</v>
      </c>
      <c r="F302" s="163">
        <f>F306+F304</f>
        <v>0</v>
      </c>
      <c r="G302" s="184" t="e">
        <f t="shared" si="12"/>
        <v>#DIV/0!</v>
      </c>
      <c r="H302" s="185">
        <f t="shared" si="13"/>
        <v>0</v>
      </c>
    </row>
    <row r="303" spans="1:8" ht="24.75" customHeight="1" hidden="1">
      <c r="A303" s="112" t="s">
        <v>167</v>
      </c>
      <c r="B303" s="141" t="s">
        <v>521</v>
      </c>
      <c r="C303" s="168" t="s">
        <v>170</v>
      </c>
      <c r="D303" s="163"/>
      <c r="E303" s="140">
        <f>E304</f>
        <v>0</v>
      </c>
      <c r="F303" s="140">
        <f>F304</f>
        <v>0</v>
      </c>
      <c r="G303" s="184" t="e">
        <f t="shared" si="12"/>
        <v>#DIV/0!</v>
      </c>
      <c r="H303" s="185">
        <f t="shared" si="13"/>
        <v>0</v>
      </c>
    </row>
    <row r="304" spans="1:8" ht="24.75" customHeight="1" hidden="1">
      <c r="A304" s="148" t="s">
        <v>169</v>
      </c>
      <c r="B304" s="141" t="s">
        <v>521</v>
      </c>
      <c r="C304" s="168" t="s">
        <v>211</v>
      </c>
      <c r="D304" s="163"/>
      <c r="E304" s="140"/>
      <c r="F304" s="140"/>
      <c r="G304" s="184" t="e">
        <f t="shared" si="12"/>
        <v>#DIV/0!</v>
      </c>
      <c r="H304" s="185">
        <f t="shared" si="13"/>
        <v>0</v>
      </c>
    </row>
    <row r="305" spans="1:8" ht="31.5" hidden="1">
      <c r="A305" s="147" t="s">
        <v>418</v>
      </c>
      <c r="B305" s="141" t="s">
        <v>362</v>
      </c>
      <c r="C305" s="141"/>
      <c r="D305" s="159"/>
      <c r="E305" s="160">
        <f>E306</f>
        <v>0</v>
      </c>
      <c r="F305" s="160">
        <f>F306</f>
        <v>0</v>
      </c>
      <c r="G305" s="184" t="e">
        <f t="shared" si="12"/>
        <v>#DIV/0!</v>
      </c>
      <c r="H305" s="185">
        <f t="shared" si="13"/>
        <v>0</v>
      </c>
    </row>
    <row r="306" spans="1:8" ht="24.75" customHeight="1" hidden="1">
      <c r="A306" s="137" t="s">
        <v>595</v>
      </c>
      <c r="B306" s="141" t="s">
        <v>363</v>
      </c>
      <c r="C306" s="141"/>
      <c r="D306" s="159"/>
      <c r="E306" s="160">
        <f>E311+E308</f>
        <v>0</v>
      </c>
      <c r="F306" s="160">
        <f>F311+F308</f>
        <v>0</v>
      </c>
      <c r="G306" s="184" t="e">
        <f t="shared" si="12"/>
        <v>#DIV/0!</v>
      </c>
      <c r="H306" s="185">
        <f t="shared" si="13"/>
        <v>0</v>
      </c>
    </row>
    <row r="307" spans="1:8" ht="15.75" hidden="1">
      <c r="A307" s="142" t="s">
        <v>186</v>
      </c>
      <c r="B307" s="141" t="s">
        <v>596</v>
      </c>
      <c r="C307" s="138"/>
      <c r="D307" s="139"/>
      <c r="E307" s="140">
        <f aca="true" t="shared" si="14" ref="E307:F309">E308</f>
        <v>0</v>
      </c>
      <c r="F307" s="140">
        <f t="shared" si="14"/>
        <v>0</v>
      </c>
      <c r="G307" s="184" t="e">
        <f t="shared" si="12"/>
        <v>#DIV/0!</v>
      </c>
      <c r="H307" s="185">
        <f t="shared" si="13"/>
        <v>0</v>
      </c>
    </row>
    <row r="308" spans="1:8" ht="24.75" customHeight="1" hidden="1">
      <c r="A308" s="142" t="s">
        <v>186</v>
      </c>
      <c r="B308" s="141" t="s">
        <v>596</v>
      </c>
      <c r="C308" s="138" t="s">
        <v>185</v>
      </c>
      <c r="D308" s="139"/>
      <c r="E308" s="140">
        <f t="shared" si="14"/>
        <v>0</v>
      </c>
      <c r="F308" s="140">
        <f t="shared" si="14"/>
        <v>0</v>
      </c>
      <c r="G308" s="184" t="e">
        <f t="shared" si="12"/>
        <v>#DIV/0!</v>
      </c>
      <c r="H308" s="185">
        <f t="shared" si="13"/>
        <v>0</v>
      </c>
    </row>
    <row r="309" spans="1:8" ht="24.75" customHeight="1" hidden="1">
      <c r="A309" s="146" t="s">
        <v>277</v>
      </c>
      <c r="B309" s="141" t="s">
        <v>596</v>
      </c>
      <c r="C309" s="138" t="s">
        <v>215</v>
      </c>
      <c r="D309" s="139"/>
      <c r="E309" s="145">
        <f t="shared" si="14"/>
        <v>0</v>
      </c>
      <c r="F309" s="145">
        <f t="shared" si="14"/>
        <v>0</v>
      </c>
      <c r="G309" s="184" t="e">
        <f t="shared" si="12"/>
        <v>#DIV/0!</v>
      </c>
      <c r="H309" s="185">
        <f t="shared" si="13"/>
        <v>0</v>
      </c>
    </row>
    <row r="310" spans="1:8" ht="31.5" hidden="1">
      <c r="A310" s="146" t="s">
        <v>286</v>
      </c>
      <c r="B310" s="141" t="s">
        <v>596</v>
      </c>
      <c r="C310" s="138" t="s">
        <v>285</v>
      </c>
      <c r="D310" s="139"/>
      <c r="E310" s="140"/>
      <c r="F310" s="140"/>
      <c r="G310" s="184" t="e">
        <f t="shared" si="12"/>
        <v>#DIV/0!</v>
      </c>
      <c r="H310" s="185">
        <f t="shared" si="13"/>
        <v>0</v>
      </c>
    </row>
    <row r="311" spans="1:8" ht="24.75" customHeight="1" hidden="1">
      <c r="A311" s="137" t="s">
        <v>436</v>
      </c>
      <c r="B311" s="141" t="s">
        <v>364</v>
      </c>
      <c r="C311" s="141"/>
      <c r="D311" s="159"/>
      <c r="E311" s="160">
        <f>E312+E318+E315</f>
        <v>0</v>
      </c>
      <c r="F311" s="160">
        <f>F312+F318+F315</f>
        <v>0</v>
      </c>
      <c r="G311" s="184" t="e">
        <f t="shared" si="12"/>
        <v>#DIV/0!</v>
      </c>
      <c r="H311" s="185">
        <f t="shared" si="13"/>
        <v>0</v>
      </c>
    </row>
    <row r="312" spans="1:8" ht="15.75" hidden="1">
      <c r="A312" s="112" t="s">
        <v>167</v>
      </c>
      <c r="B312" s="141" t="s">
        <v>364</v>
      </c>
      <c r="C312" s="138" t="s">
        <v>170</v>
      </c>
      <c r="D312" s="139"/>
      <c r="E312" s="140">
        <f>E313</f>
        <v>0</v>
      </c>
      <c r="F312" s="140">
        <f>F313</f>
        <v>0</v>
      </c>
      <c r="G312" s="184" t="e">
        <f t="shared" si="12"/>
        <v>#DIV/0!</v>
      </c>
      <c r="H312" s="185">
        <f t="shared" si="13"/>
        <v>0</v>
      </c>
    </row>
    <row r="313" spans="1:8" ht="31.5" hidden="1">
      <c r="A313" s="148" t="s">
        <v>169</v>
      </c>
      <c r="B313" s="141" t="s">
        <v>364</v>
      </c>
      <c r="C313" s="143">
        <v>240</v>
      </c>
      <c r="D313" s="144"/>
      <c r="E313" s="145"/>
      <c r="F313" s="145"/>
      <c r="G313" s="184" t="e">
        <f t="shared" si="12"/>
        <v>#DIV/0!</v>
      </c>
      <c r="H313" s="185">
        <f t="shared" si="13"/>
        <v>0</v>
      </c>
    </row>
    <row r="314" spans="1:8" ht="15.75" hidden="1">
      <c r="A314" s="164"/>
      <c r="B314" s="141"/>
      <c r="C314" s="138"/>
      <c r="D314" s="139"/>
      <c r="E314" s="140"/>
      <c r="F314" s="140"/>
      <c r="G314" s="184" t="e">
        <f t="shared" si="12"/>
        <v>#DIV/0!</v>
      </c>
      <c r="H314" s="185">
        <f t="shared" si="13"/>
        <v>0</v>
      </c>
    </row>
    <row r="315" spans="1:8" ht="24.75" customHeight="1" hidden="1">
      <c r="A315" s="142" t="s">
        <v>186</v>
      </c>
      <c r="B315" s="141" t="s">
        <v>364</v>
      </c>
      <c r="C315" s="138" t="s">
        <v>185</v>
      </c>
      <c r="D315" s="139"/>
      <c r="E315" s="140">
        <f>E316</f>
        <v>0</v>
      </c>
      <c r="F315" s="140">
        <f>F316</f>
        <v>0</v>
      </c>
      <c r="G315" s="184" t="e">
        <f t="shared" si="12"/>
        <v>#DIV/0!</v>
      </c>
      <c r="H315" s="185">
        <f t="shared" si="13"/>
        <v>0</v>
      </c>
    </row>
    <row r="316" spans="1:8" ht="24.75" customHeight="1" hidden="1">
      <c r="A316" s="146" t="s">
        <v>277</v>
      </c>
      <c r="B316" s="141" t="s">
        <v>364</v>
      </c>
      <c r="C316" s="138" t="s">
        <v>215</v>
      </c>
      <c r="D316" s="139"/>
      <c r="E316" s="145">
        <f>E317</f>
        <v>0</v>
      </c>
      <c r="F316" s="145">
        <f>F317</f>
        <v>0</v>
      </c>
      <c r="G316" s="184" t="e">
        <f t="shared" si="12"/>
        <v>#DIV/0!</v>
      </c>
      <c r="H316" s="185">
        <f t="shared" si="13"/>
        <v>0</v>
      </c>
    </row>
    <row r="317" spans="1:8" ht="31.5" hidden="1">
      <c r="A317" s="146" t="s">
        <v>286</v>
      </c>
      <c r="B317" s="141" t="s">
        <v>364</v>
      </c>
      <c r="C317" s="138" t="s">
        <v>285</v>
      </c>
      <c r="D317" s="139"/>
      <c r="E317" s="140"/>
      <c r="F317" s="140"/>
      <c r="G317" s="184" t="e">
        <f t="shared" si="12"/>
        <v>#DIV/0!</v>
      </c>
      <c r="H317" s="185">
        <f t="shared" si="13"/>
        <v>0</v>
      </c>
    </row>
    <row r="318" spans="1:8" ht="31.5" hidden="1">
      <c r="A318" s="142" t="s">
        <v>274</v>
      </c>
      <c r="B318" s="141" t="s">
        <v>364</v>
      </c>
      <c r="C318" s="138" t="s">
        <v>196</v>
      </c>
      <c r="D318" s="139"/>
      <c r="E318" s="140">
        <f>E319</f>
        <v>0</v>
      </c>
      <c r="F318" s="140">
        <f>F319</f>
        <v>0</v>
      </c>
      <c r="G318" s="184" t="e">
        <f t="shared" si="12"/>
        <v>#DIV/0!</v>
      </c>
      <c r="H318" s="185">
        <f t="shared" si="13"/>
        <v>0</v>
      </c>
    </row>
    <row r="319" spans="1:8" ht="15.75" hidden="1">
      <c r="A319" s="142" t="s">
        <v>217</v>
      </c>
      <c r="B319" s="141" t="s">
        <v>364</v>
      </c>
      <c r="C319" s="138" t="s">
        <v>216</v>
      </c>
      <c r="D319" s="139"/>
      <c r="E319" s="145"/>
      <c r="F319" s="145"/>
      <c r="G319" s="184" t="e">
        <f t="shared" si="12"/>
        <v>#DIV/0!</v>
      </c>
      <c r="H319" s="185">
        <f t="shared" si="13"/>
        <v>0</v>
      </c>
    </row>
    <row r="320" spans="1:8" ht="15.75" hidden="1">
      <c r="A320" s="142"/>
      <c r="B320" s="141"/>
      <c r="C320" s="138"/>
      <c r="D320" s="139"/>
      <c r="E320" s="140"/>
      <c r="F320" s="140"/>
      <c r="G320" s="184" t="e">
        <f t="shared" si="12"/>
        <v>#DIV/0!</v>
      </c>
      <c r="H320" s="185">
        <f t="shared" si="13"/>
        <v>0</v>
      </c>
    </row>
    <row r="321" spans="1:8" ht="15.75">
      <c r="A321" s="147" t="s">
        <v>526</v>
      </c>
      <c r="B321" s="141" t="s">
        <v>422</v>
      </c>
      <c r="C321" s="141"/>
      <c r="D321" s="159">
        <v>100000</v>
      </c>
      <c r="E321" s="160">
        <f>320800+1116400+137450+486235</f>
        <v>2060885</v>
      </c>
      <c r="F321" s="160">
        <f>F322</f>
        <v>0</v>
      </c>
      <c r="G321" s="184">
        <f t="shared" si="12"/>
        <v>0</v>
      </c>
      <c r="H321" s="185">
        <f t="shared" si="13"/>
        <v>2060885</v>
      </c>
    </row>
    <row r="322" spans="1:8" ht="24.75" customHeight="1" hidden="1">
      <c r="A322" s="137" t="s">
        <v>378</v>
      </c>
      <c r="B322" s="141" t="s">
        <v>423</v>
      </c>
      <c r="C322" s="141"/>
      <c r="D322" s="159"/>
      <c r="E322" s="160">
        <f>E323+E331+E328</f>
        <v>100000</v>
      </c>
      <c r="F322" s="160">
        <f>F323+F331+F328</f>
        <v>0</v>
      </c>
      <c r="G322" s="184">
        <f t="shared" si="12"/>
        <v>0</v>
      </c>
      <c r="H322" s="185">
        <f t="shared" si="13"/>
        <v>100000</v>
      </c>
    </row>
    <row r="323" spans="1:8" ht="24.75" customHeight="1" hidden="1">
      <c r="A323" s="157" t="s">
        <v>532</v>
      </c>
      <c r="B323" s="141" t="s">
        <v>531</v>
      </c>
      <c r="C323" s="141"/>
      <c r="D323" s="159"/>
      <c r="E323" s="160">
        <f>E324+E326</f>
        <v>0</v>
      </c>
      <c r="F323" s="160">
        <f>F324+F326</f>
        <v>0</v>
      </c>
      <c r="G323" s="184" t="e">
        <f t="shared" si="12"/>
        <v>#DIV/0!</v>
      </c>
      <c r="H323" s="185">
        <f t="shared" si="13"/>
        <v>0</v>
      </c>
    </row>
    <row r="324" spans="1:8" ht="15.75" hidden="1">
      <c r="A324" s="112" t="s">
        <v>167</v>
      </c>
      <c r="B324" s="141" t="s">
        <v>531</v>
      </c>
      <c r="C324" s="138" t="s">
        <v>170</v>
      </c>
      <c r="D324" s="139"/>
      <c r="E324" s="140">
        <f>E325</f>
        <v>0</v>
      </c>
      <c r="F324" s="140">
        <f>F325</f>
        <v>0</v>
      </c>
      <c r="G324" s="184" t="e">
        <f t="shared" si="12"/>
        <v>#DIV/0!</v>
      </c>
      <c r="H324" s="185">
        <f t="shared" si="13"/>
        <v>0</v>
      </c>
    </row>
    <row r="325" spans="1:8" ht="31.5" hidden="1">
      <c r="A325" s="148" t="s">
        <v>169</v>
      </c>
      <c r="B325" s="141" t="s">
        <v>531</v>
      </c>
      <c r="C325" s="143">
        <v>240</v>
      </c>
      <c r="D325" s="144"/>
      <c r="E325" s="145"/>
      <c r="F325" s="145"/>
      <c r="G325" s="184" t="e">
        <f t="shared" si="12"/>
        <v>#DIV/0!</v>
      </c>
      <c r="H325" s="185">
        <f t="shared" si="13"/>
        <v>0</v>
      </c>
    </row>
    <row r="326" spans="1:8" s="136" customFormat="1" ht="24.75" customHeight="1" hidden="1">
      <c r="A326" s="142" t="s">
        <v>274</v>
      </c>
      <c r="B326" s="141" t="s">
        <v>424</v>
      </c>
      <c r="C326" s="143">
        <v>600</v>
      </c>
      <c r="D326" s="144"/>
      <c r="E326" s="163">
        <f>E327</f>
        <v>0</v>
      </c>
      <c r="F326" s="163">
        <f>F327</f>
        <v>0</v>
      </c>
      <c r="G326" s="184" t="e">
        <f t="shared" si="12"/>
        <v>#DIV/0!</v>
      </c>
      <c r="H326" s="185">
        <f t="shared" si="13"/>
        <v>0</v>
      </c>
    </row>
    <row r="327" spans="1:8" s="136" customFormat="1" ht="15.75" hidden="1">
      <c r="A327" s="142" t="s">
        <v>217</v>
      </c>
      <c r="B327" s="141" t="s">
        <v>424</v>
      </c>
      <c r="C327" s="138" t="s">
        <v>216</v>
      </c>
      <c r="D327" s="139"/>
      <c r="E327" s="163"/>
      <c r="F327" s="163"/>
      <c r="G327" s="184" t="e">
        <f aca="true" t="shared" si="15" ref="G327:G390">F327*100/E327</f>
        <v>#DIV/0!</v>
      </c>
      <c r="H327" s="185">
        <f aca="true" t="shared" si="16" ref="H327:H390">E327-F327</f>
        <v>0</v>
      </c>
    </row>
    <row r="328" spans="1:8" s="136" customFormat="1" ht="15.75" hidden="1">
      <c r="A328" s="179" t="s">
        <v>436</v>
      </c>
      <c r="B328" s="178" t="s">
        <v>424</v>
      </c>
      <c r="C328" s="168"/>
      <c r="D328" s="163"/>
      <c r="E328" s="163">
        <f>E329</f>
        <v>100000</v>
      </c>
      <c r="F328" s="163">
        <f>F329</f>
        <v>0</v>
      </c>
      <c r="G328" s="184">
        <f t="shared" si="15"/>
        <v>0</v>
      </c>
      <c r="H328" s="185">
        <f t="shared" si="16"/>
        <v>100000</v>
      </c>
    </row>
    <row r="329" spans="1:8" s="136" customFormat="1" ht="15.75" hidden="1">
      <c r="A329" s="112" t="s">
        <v>167</v>
      </c>
      <c r="B329" s="178" t="s">
        <v>424</v>
      </c>
      <c r="C329" s="168" t="s">
        <v>170</v>
      </c>
      <c r="D329" s="163"/>
      <c r="E329" s="163">
        <f>E330</f>
        <v>100000</v>
      </c>
      <c r="F329" s="163">
        <f>F330</f>
        <v>0</v>
      </c>
      <c r="G329" s="184">
        <f t="shared" si="15"/>
        <v>0</v>
      </c>
      <c r="H329" s="185">
        <f t="shared" si="16"/>
        <v>100000</v>
      </c>
    </row>
    <row r="330" spans="1:8" s="136" customFormat="1" ht="31.5" hidden="1">
      <c r="A330" s="148" t="s">
        <v>169</v>
      </c>
      <c r="B330" s="178" t="s">
        <v>424</v>
      </c>
      <c r="C330" s="168" t="s">
        <v>211</v>
      </c>
      <c r="D330" s="163"/>
      <c r="E330" s="163">
        <v>100000</v>
      </c>
      <c r="F330" s="163"/>
      <c r="G330" s="184">
        <f t="shared" si="15"/>
        <v>0</v>
      </c>
      <c r="H330" s="185">
        <f t="shared" si="16"/>
        <v>100000</v>
      </c>
    </row>
    <row r="331" spans="1:8" ht="24.75" customHeight="1" hidden="1">
      <c r="A331" s="157" t="s">
        <v>532</v>
      </c>
      <c r="B331" s="141" t="s">
        <v>533</v>
      </c>
      <c r="C331" s="141"/>
      <c r="D331" s="159"/>
      <c r="E331" s="160">
        <f>E332</f>
        <v>0</v>
      </c>
      <c r="F331" s="160">
        <f>F332</f>
        <v>0</v>
      </c>
      <c r="G331" s="184" t="e">
        <f t="shared" si="15"/>
        <v>#DIV/0!</v>
      </c>
      <c r="H331" s="185">
        <f t="shared" si="16"/>
        <v>0</v>
      </c>
    </row>
    <row r="332" spans="1:8" ht="15.75" hidden="1">
      <c r="A332" s="112" t="s">
        <v>167</v>
      </c>
      <c r="B332" s="141" t="s">
        <v>533</v>
      </c>
      <c r="C332" s="138" t="s">
        <v>170</v>
      </c>
      <c r="D332" s="139"/>
      <c r="E332" s="140">
        <f>E333</f>
        <v>0</v>
      </c>
      <c r="F332" s="140">
        <f>F333</f>
        <v>0</v>
      </c>
      <c r="G332" s="184" t="e">
        <f t="shared" si="15"/>
        <v>#DIV/0!</v>
      </c>
      <c r="H332" s="185">
        <f t="shared" si="16"/>
        <v>0</v>
      </c>
    </row>
    <row r="333" spans="1:8" ht="31.5" hidden="1">
      <c r="A333" s="148" t="s">
        <v>169</v>
      </c>
      <c r="B333" s="141" t="s">
        <v>533</v>
      </c>
      <c r="C333" s="143">
        <v>240</v>
      </c>
      <c r="D333" s="144"/>
      <c r="E333" s="145"/>
      <c r="F333" s="145"/>
      <c r="G333" s="184" t="e">
        <f t="shared" si="15"/>
        <v>#DIV/0!</v>
      </c>
      <c r="H333" s="185">
        <f t="shared" si="16"/>
        <v>0</v>
      </c>
    </row>
    <row r="334" spans="1:8" ht="31.5">
      <c r="A334" s="147" t="s">
        <v>485</v>
      </c>
      <c r="B334" s="141" t="s">
        <v>367</v>
      </c>
      <c r="C334" s="141"/>
      <c r="D334" s="159">
        <v>8457333.33</v>
      </c>
      <c r="E334" s="160">
        <f>6399998.27+2257350.57</f>
        <v>8657348.84</v>
      </c>
      <c r="F334" s="160">
        <f>F335+F417+F426+F435+F360</f>
        <v>0</v>
      </c>
      <c r="G334" s="184">
        <f t="shared" si="15"/>
        <v>0</v>
      </c>
      <c r="H334" s="185">
        <f t="shared" si="16"/>
        <v>8657348.84</v>
      </c>
    </row>
    <row r="335" spans="1:8" ht="15.75" hidden="1">
      <c r="A335" s="137" t="s">
        <v>420</v>
      </c>
      <c r="B335" s="141" t="s">
        <v>365</v>
      </c>
      <c r="C335" s="138"/>
      <c r="D335" s="139"/>
      <c r="E335" s="140">
        <f>E339+E348+E363+E336+E342+E345</f>
        <v>6400000</v>
      </c>
      <c r="F335" s="140">
        <f>F339+F348+F363+F336+F342+F345</f>
        <v>0</v>
      </c>
      <c r="G335" s="184">
        <f t="shared" si="15"/>
        <v>0</v>
      </c>
      <c r="H335" s="185">
        <f t="shared" si="16"/>
        <v>6400000</v>
      </c>
    </row>
    <row r="336" spans="1:8" ht="24.75" customHeight="1" hidden="1">
      <c r="A336" s="137" t="s">
        <v>550</v>
      </c>
      <c r="B336" s="141" t="s">
        <v>450</v>
      </c>
      <c r="C336" s="138"/>
      <c r="D336" s="139"/>
      <c r="E336" s="140">
        <f>E337</f>
        <v>0</v>
      </c>
      <c r="F336" s="140">
        <f>F337</f>
        <v>0</v>
      </c>
      <c r="G336" s="184" t="e">
        <f t="shared" si="15"/>
        <v>#DIV/0!</v>
      </c>
      <c r="H336" s="185">
        <f t="shared" si="16"/>
        <v>0</v>
      </c>
    </row>
    <row r="337" spans="1:8" ht="24.75" customHeight="1" hidden="1">
      <c r="A337" s="142" t="s">
        <v>274</v>
      </c>
      <c r="B337" s="141" t="s">
        <v>450</v>
      </c>
      <c r="C337" s="138" t="s">
        <v>196</v>
      </c>
      <c r="D337" s="139"/>
      <c r="E337" s="140">
        <f>E338</f>
        <v>0</v>
      </c>
      <c r="F337" s="140">
        <f>F338</f>
        <v>0</v>
      </c>
      <c r="G337" s="184" t="e">
        <f t="shared" si="15"/>
        <v>#DIV/0!</v>
      </c>
      <c r="H337" s="185">
        <f t="shared" si="16"/>
        <v>0</v>
      </c>
    </row>
    <row r="338" spans="1:8" ht="15.75" hidden="1">
      <c r="A338" s="142" t="s">
        <v>217</v>
      </c>
      <c r="B338" s="141" t="s">
        <v>450</v>
      </c>
      <c r="C338" s="138" t="s">
        <v>216</v>
      </c>
      <c r="D338" s="139"/>
      <c r="E338" s="145"/>
      <c r="F338" s="145"/>
      <c r="G338" s="184" t="e">
        <f t="shared" si="15"/>
        <v>#DIV/0!</v>
      </c>
      <c r="H338" s="185">
        <f t="shared" si="16"/>
        <v>0</v>
      </c>
    </row>
    <row r="339" spans="1:8" ht="31.5" hidden="1">
      <c r="A339" s="137" t="s">
        <v>491</v>
      </c>
      <c r="B339" s="141" t="s">
        <v>597</v>
      </c>
      <c r="C339" s="138"/>
      <c r="D339" s="139"/>
      <c r="E339" s="140">
        <f>E340</f>
        <v>0</v>
      </c>
      <c r="F339" s="140">
        <f>F340</f>
        <v>0</v>
      </c>
      <c r="G339" s="184" t="e">
        <f t="shared" si="15"/>
        <v>#DIV/0!</v>
      </c>
      <c r="H339" s="185">
        <f t="shared" si="16"/>
        <v>0</v>
      </c>
    </row>
    <row r="340" spans="1:8" ht="24.75" customHeight="1" hidden="1">
      <c r="A340" s="137" t="s">
        <v>167</v>
      </c>
      <c r="B340" s="141" t="s">
        <v>597</v>
      </c>
      <c r="C340" s="138" t="s">
        <v>170</v>
      </c>
      <c r="D340" s="139"/>
      <c r="E340" s="140">
        <f>E341</f>
        <v>0</v>
      </c>
      <c r="F340" s="140">
        <f>F341</f>
        <v>0</v>
      </c>
      <c r="G340" s="184" t="e">
        <f t="shared" si="15"/>
        <v>#DIV/0!</v>
      </c>
      <c r="H340" s="185">
        <f t="shared" si="16"/>
        <v>0</v>
      </c>
    </row>
    <row r="341" spans="1:8" ht="24.75" customHeight="1" hidden="1">
      <c r="A341" s="148" t="s">
        <v>169</v>
      </c>
      <c r="B341" s="141" t="s">
        <v>597</v>
      </c>
      <c r="C341" s="138" t="s">
        <v>211</v>
      </c>
      <c r="D341" s="139"/>
      <c r="E341" s="140"/>
      <c r="F341" s="140"/>
      <c r="G341" s="184" t="e">
        <f t="shared" si="15"/>
        <v>#DIV/0!</v>
      </c>
      <c r="H341" s="185">
        <f t="shared" si="16"/>
        <v>0</v>
      </c>
    </row>
    <row r="342" spans="1:8" ht="15.75" hidden="1">
      <c r="A342" s="137" t="s">
        <v>493</v>
      </c>
      <c r="B342" s="141" t="s">
        <v>403</v>
      </c>
      <c r="C342" s="138"/>
      <c r="D342" s="139"/>
      <c r="E342" s="140">
        <f>E343</f>
        <v>0</v>
      </c>
      <c r="F342" s="140">
        <f>F343</f>
        <v>0</v>
      </c>
      <c r="G342" s="184" t="e">
        <f t="shared" si="15"/>
        <v>#DIV/0!</v>
      </c>
      <c r="H342" s="185">
        <f t="shared" si="16"/>
        <v>0</v>
      </c>
    </row>
    <row r="343" spans="1:8" ht="24.75" customHeight="1" hidden="1">
      <c r="A343" s="142" t="s">
        <v>274</v>
      </c>
      <c r="B343" s="141" t="s">
        <v>403</v>
      </c>
      <c r="C343" s="138" t="s">
        <v>196</v>
      </c>
      <c r="D343" s="139"/>
      <c r="E343" s="140">
        <f>E344</f>
        <v>0</v>
      </c>
      <c r="F343" s="140">
        <f>F344</f>
        <v>0</v>
      </c>
      <c r="G343" s="184" t="e">
        <f t="shared" si="15"/>
        <v>#DIV/0!</v>
      </c>
      <c r="H343" s="185">
        <f t="shared" si="16"/>
        <v>0</v>
      </c>
    </row>
    <row r="344" spans="1:8" ht="24.75" customHeight="1" hidden="1">
      <c r="A344" s="142" t="s">
        <v>217</v>
      </c>
      <c r="B344" s="141" t="s">
        <v>403</v>
      </c>
      <c r="C344" s="138" t="s">
        <v>216</v>
      </c>
      <c r="D344" s="139"/>
      <c r="E344" s="140"/>
      <c r="F344" s="140"/>
      <c r="G344" s="184" t="e">
        <f t="shared" si="15"/>
        <v>#DIV/0!</v>
      </c>
      <c r="H344" s="185">
        <f t="shared" si="16"/>
        <v>0</v>
      </c>
    </row>
    <row r="345" spans="1:8" ht="31.5" hidden="1">
      <c r="A345" s="137" t="s">
        <v>502</v>
      </c>
      <c r="B345" s="141" t="s">
        <v>501</v>
      </c>
      <c r="C345" s="138"/>
      <c r="D345" s="139"/>
      <c r="E345" s="140">
        <f>E346</f>
        <v>0</v>
      </c>
      <c r="F345" s="140">
        <f>F346</f>
        <v>0</v>
      </c>
      <c r="G345" s="184" t="e">
        <f t="shared" si="15"/>
        <v>#DIV/0!</v>
      </c>
      <c r="H345" s="185">
        <f t="shared" si="16"/>
        <v>0</v>
      </c>
    </row>
    <row r="346" spans="1:8" ht="24.75" customHeight="1" hidden="1">
      <c r="A346" s="137" t="s">
        <v>167</v>
      </c>
      <c r="B346" s="141" t="s">
        <v>501</v>
      </c>
      <c r="C346" s="138" t="s">
        <v>170</v>
      </c>
      <c r="D346" s="139"/>
      <c r="E346" s="140">
        <f>E347</f>
        <v>0</v>
      </c>
      <c r="F346" s="140">
        <f>F347</f>
        <v>0</v>
      </c>
      <c r="G346" s="184" t="e">
        <f t="shared" si="15"/>
        <v>#DIV/0!</v>
      </c>
      <c r="H346" s="185">
        <f t="shared" si="16"/>
        <v>0</v>
      </c>
    </row>
    <row r="347" spans="1:8" ht="24.75" customHeight="1" hidden="1">
      <c r="A347" s="148" t="s">
        <v>169</v>
      </c>
      <c r="B347" s="141" t="s">
        <v>501</v>
      </c>
      <c r="C347" s="138" t="s">
        <v>211</v>
      </c>
      <c r="D347" s="139"/>
      <c r="E347" s="140"/>
      <c r="F347" s="140"/>
      <c r="G347" s="184" t="e">
        <f t="shared" si="15"/>
        <v>#DIV/0!</v>
      </c>
      <c r="H347" s="185">
        <f t="shared" si="16"/>
        <v>0</v>
      </c>
    </row>
    <row r="348" spans="1:8" ht="15.75" hidden="1">
      <c r="A348" s="137" t="s">
        <v>436</v>
      </c>
      <c r="B348" s="141" t="s">
        <v>368</v>
      </c>
      <c r="C348" s="138"/>
      <c r="D348" s="139"/>
      <c r="E348" s="140">
        <f>E351+E349+E355+E353</f>
        <v>6400000</v>
      </c>
      <c r="F348" s="140">
        <f>F351+F349+F355+F353</f>
        <v>0</v>
      </c>
      <c r="G348" s="184">
        <f t="shared" si="15"/>
        <v>0</v>
      </c>
      <c r="H348" s="185">
        <f t="shared" si="16"/>
        <v>6400000</v>
      </c>
    </row>
    <row r="349" spans="1:8" ht="24.75" customHeight="1" hidden="1">
      <c r="A349" s="146" t="s">
        <v>267</v>
      </c>
      <c r="B349" s="141" t="s">
        <v>368</v>
      </c>
      <c r="C349" s="138" t="s">
        <v>164</v>
      </c>
      <c r="D349" s="139"/>
      <c r="E349" s="140">
        <f>E350</f>
        <v>0</v>
      </c>
      <c r="F349" s="140">
        <f>F350</f>
        <v>0</v>
      </c>
      <c r="G349" s="184" t="e">
        <f t="shared" si="15"/>
        <v>#DIV/0!</v>
      </c>
      <c r="H349" s="185">
        <f t="shared" si="16"/>
        <v>0</v>
      </c>
    </row>
    <row r="350" spans="1:8" ht="24.75" customHeight="1" hidden="1">
      <c r="A350" s="146" t="s">
        <v>166</v>
      </c>
      <c r="B350" s="141" t="s">
        <v>368</v>
      </c>
      <c r="C350" s="138" t="s">
        <v>165</v>
      </c>
      <c r="D350" s="139"/>
      <c r="E350" s="140"/>
      <c r="F350" s="140"/>
      <c r="G350" s="184" t="e">
        <f t="shared" si="15"/>
        <v>#DIV/0!</v>
      </c>
      <c r="H350" s="185">
        <f t="shared" si="16"/>
        <v>0</v>
      </c>
    </row>
    <row r="351" spans="1:8" ht="24.75" customHeight="1" hidden="1">
      <c r="A351" s="146" t="s">
        <v>167</v>
      </c>
      <c r="B351" s="141" t="s">
        <v>368</v>
      </c>
      <c r="C351" s="138" t="s">
        <v>170</v>
      </c>
      <c r="D351" s="139"/>
      <c r="E351" s="140">
        <f>E352</f>
        <v>6400000</v>
      </c>
      <c r="F351" s="140">
        <f>F352</f>
        <v>0</v>
      </c>
      <c r="G351" s="184">
        <f t="shared" si="15"/>
        <v>0</v>
      </c>
      <c r="H351" s="185">
        <f t="shared" si="16"/>
        <v>6400000</v>
      </c>
    </row>
    <row r="352" spans="1:8" ht="31.5" hidden="1">
      <c r="A352" s="148" t="s">
        <v>169</v>
      </c>
      <c r="B352" s="141" t="s">
        <v>368</v>
      </c>
      <c r="C352" s="143">
        <v>240</v>
      </c>
      <c r="D352" s="144"/>
      <c r="E352" s="145">
        <f>6200000+200000</f>
        <v>6400000</v>
      </c>
      <c r="F352" s="145"/>
      <c r="G352" s="184">
        <f t="shared" si="15"/>
        <v>0</v>
      </c>
      <c r="H352" s="185">
        <f t="shared" si="16"/>
        <v>6400000</v>
      </c>
    </row>
    <row r="353" spans="1:8" ht="15.75" hidden="1">
      <c r="A353" s="148" t="s">
        <v>220</v>
      </c>
      <c r="B353" s="141" t="s">
        <v>368</v>
      </c>
      <c r="C353" s="143">
        <v>500</v>
      </c>
      <c r="D353" s="144"/>
      <c r="E353" s="145">
        <f>E354</f>
        <v>0</v>
      </c>
      <c r="F353" s="145">
        <f>F354</f>
        <v>0</v>
      </c>
      <c r="G353" s="184" t="e">
        <f t="shared" si="15"/>
        <v>#DIV/0!</v>
      </c>
      <c r="H353" s="185">
        <f t="shared" si="16"/>
        <v>0</v>
      </c>
    </row>
    <row r="354" spans="1:8" ht="15.75" hidden="1">
      <c r="A354" s="148" t="s">
        <v>152</v>
      </c>
      <c r="B354" s="141" t="s">
        <v>368</v>
      </c>
      <c r="C354" s="138" t="s">
        <v>151</v>
      </c>
      <c r="D354" s="139"/>
      <c r="E354" s="140"/>
      <c r="F354" s="140"/>
      <c r="G354" s="184" t="e">
        <f t="shared" si="15"/>
        <v>#DIV/0!</v>
      </c>
      <c r="H354" s="185">
        <f t="shared" si="16"/>
        <v>0</v>
      </c>
    </row>
    <row r="355" spans="1:8" ht="24.75" customHeight="1" hidden="1">
      <c r="A355" s="142" t="s">
        <v>274</v>
      </c>
      <c r="B355" s="141" t="s">
        <v>368</v>
      </c>
      <c r="C355" s="138" t="s">
        <v>196</v>
      </c>
      <c r="D355" s="139"/>
      <c r="E355" s="140">
        <f>E356</f>
        <v>0</v>
      </c>
      <c r="F355" s="140">
        <f>F356</f>
        <v>0</v>
      </c>
      <c r="G355" s="184" t="e">
        <f t="shared" si="15"/>
        <v>#DIV/0!</v>
      </c>
      <c r="H355" s="185">
        <f t="shared" si="16"/>
        <v>0</v>
      </c>
    </row>
    <row r="356" spans="1:8" ht="15.75" hidden="1">
      <c r="A356" s="142" t="s">
        <v>217</v>
      </c>
      <c r="B356" s="141" t="s">
        <v>368</v>
      </c>
      <c r="C356" s="138" t="s">
        <v>216</v>
      </c>
      <c r="D356" s="139"/>
      <c r="E356" s="145"/>
      <c r="F356" s="145"/>
      <c r="G356" s="184" t="e">
        <f t="shared" si="15"/>
        <v>#DIV/0!</v>
      </c>
      <c r="H356" s="185">
        <f t="shared" si="16"/>
        <v>0</v>
      </c>
    </row>
    <row r="357" spans="1:8" ht="15.75" hidden="1">
      <c r="A357" s="137" t="s">
        <v>498</v>
      </c>
      <c r="B357" s="141" t="s">
        <v>487</v>
      </c>
      <c r="C357" s="138"/>
      <c r="D357" s="139"/>
      <c r="E357" s="140">
        <f>E361+E358+E364</f>
        <v>2257348.84</v>
      </c>
      <c r="F357" s="140">
        <f>F361+F358+F364</f>
        <v>0</v>
      </c>
      <c r="G357" s="184">
        <f t="shared" si="15"/>
        <v>0</v>
      </c>
      <c r="H357" s="185">
        <f t="shared" si="16"/>
        <v>2257348.84</v>
      </c>
    </row>
    <row r="358" spans="1:8" ht="24.75" customHeight="1" hidden="1">
      <c r="A358" s="137" t="s">
        <v>499</v>
      </c>
      <c r="B358" s="141" t="s">
        <v>425</v>
      </c>
      <c r="C358" s="138" t="s">
        <v>164</v>
      </c>
      <c r="D358" s="139"/>
      <c r="E358" s="140">
        <f>E359</f>
        <v>0</v>
      </c>
      <c r="F358" s="140">
        <f>F359</f>
        <v>0</v>
      </c>
      <c r="G358" s="184" t="e">
        <f t="shared" si="15"/>
        <v>#DIV/0!</v>
      </c>
      <c r="H358" s="185">
        <f t="shared" si="16"/>
        <v>0</v>
      </c>
    </row>
    <row r="359" spans="1:8" ht="24.75" customHeight="1" hidden="1">
      <c r="A359" s="146" t="s">
        <v>166</v>
      </c>
      <c r="B359" s="141" t="s">
        <v>425</v>
      </c>
      <c r="C359" s="138" t="s">
        <v>165</v>
      </c>
      <c r="D359" s="139"/>
      <c r="E359" s="140"/>
      <c r="F359" s="140"/>
      <c r="G359" s="184" t="e">
        <f t="shared" si="15"/>
        <v>#DIV/0!</v>
      </c>
      <c r="H359" s="185">
        <f t="shared" si="16"/>
        <v>0</v>
      </c>
    </row>
    <row r="360" spans="1:8" ht="24.75" customHeight="1" hidden="1">
      <c r="A360" s="137" t="s">
        <v>499</v>
      </c>
      <c r="B360" s="141" t="s">
        <v>488</v>
      </c>
      <c r="C360" s="138"/>
      <c r="D360" s="139"/>
      <c r="E360" s="140">
        <f>E361</f>
        <v>2257348.84</v>
      </c>
      <c r="F360" s="140">
        <f>F361</f>
        <v>0</v>
      </c>
      <c r="G360" s="184">
        <f t="shared" si="15"/>
        <v>0</v>
      </c>
      <c r="H360" s="185">
        <f t="shared" si="16"/>
        <v>2257348.84</v>
      </c>
    </row>
    <row r="361" spans="1:8" ht="24.75" customHeight="1" hidden="1">
      <c r="A361" s="146" t="s">
        <v>167</v>
      </c>
      <c r="B361" s="141" t="s">
        <v>488</v>
      </c>
      <c r="C361" s="138" t="s">
        <v>170</v>
      </c>
      <c r="D361" s="139"/>
      <c r="E361" s="140">
        <f>E362</f>
        <v>2257348.84</v>
      </c>
      <c r="F361" s="140">
        <f>F362</f>
        <v>0</v>
      </c>
      <c r="G361" s="184">
        <f t="shared" si="15"/>
        <v>0</v>
      </c>
      <c r="H361" s="185">
        <f t="shared" si="16"/>
        <v>2257348.84</v>
      </c>
    </row>
    <row r="362" spans="1:8" ht="31.5" hidden="1">
      <c r="A362" s="148" t="s">
        <v>169</v>
      </c>
      <c r="B362" s="141" t="s">
        <v>488</v>
      </c>
      <c r="C362" s="143">
        <v>240</v>
      </c>
      <c r="D362" s="144"/>
      <c r="E362" s="145">
        <v>2257348.84</v>
      </c>
      <c r="F362" s="145"/>
      <c r="G362" s="184">
        <f t="shared" si="15"/>
        <v>0</v>
      </c>
      <c r="H362" s="185">
        <f t="shared" si="16"/>
        <v>2257348.84</v>
      </c>
    </row>
    <row r="363" spans="1:8" ht="47.25" hidden="1">
      <c r="A363" s="137" t="s">
        <v>430</v>
      </c>
      <c r="B363" s="141" t="s">
        <v>425</v>
      </c>
      <c r="C363" s="138"/>
      <c r="D363" s="139"/>
      <c r="E363" s="140">
        <f>E366+E364+E369</f>
        <v>0</v>
      </c>
      <c r="F363" s="140">
        <f>F366+F364+F369</f>
        <v>0</v>
      </c>
      <c r="G363" s="184" t="e">
        <f t="shared" si="15"/>
        <v>#DIV/0!</v>
      </c>
      <c r="H363" s="185">
        <f t="shared" si="16"/>
        <v>0</v>
      </c>
    </row>
    <row r="364" spans="1:8" ht="24.75" customHeight="1" hidden="1">
      <c r="A364" s="146" t="s">
        <v>267</v>
      </c>
      <c r="B364" s="141" t="s">
        <v>425</v>
      </c>
      <c r="C364" s="138" t="s">
        <v>164</v>
      </c>
      <c r="D364" s="139"/>
      <c r="E364" s="140">
        <f>E365</f>
        <v>0</v>
      </c>
      <c r="F364" s="140">
        <f>F365</f>
        <v>0</v>
      </c>
      <c r="G364" s="184" t="e">
        <f t="shared" si="15"/>
        <v>#DIV/0!</v>
      </c>
      <c r="H364" s="185">
        <f t="shared" si="16"/>
        <v>0</v>
      </c>
    </row>
    <row r="365" spans="1:8" ht="24.75" customHeight="1" hidden="1">
      <c r="A365" s="146" t="s">
        <v>166</v>
      </c>
      <c r="B365" s="141" t="s">
        <v>425</v>
      </c>
      <c r="C365" s="138" t="s">
        <v>165</v>
      </c>
      <c r="D365" s="139"/>
      <c r="E365" s="140"/>
      <c r="F365" s="140"/>
      <c r="G365" s="184" t="e">
        <f t="shared" si="15"/>
        <v>#DIV/0!</v>
      </c>
      <c r="H365" s="185">
        <f t="shared" si="16"/>
        <v>0</v>
      </c>
    </row>
    <row r="366" spans="1:8" ht="24.75" customHeight="1" hidden="1">
      <c r="A366" s="146" t="s">
        <v>167</v>
      </c>
      <c r="B366" s="141" t="s">
        <v>425</v>
      </c>
      <c r="C366" s="138" t="s">
        <v>170</v>
      </c>
      <c r="D366" s="139"/>
      <c r="E366" s="140">
        <f>E367</f>
        <v>0</v>
      </c>
      <c r="F366" s="140">
        <f>F367</f>
        <v>0</v>
      </c>
      <c r="G366" s="184" t="e">
        <f t="shared" si="15"/>
        <v>#DIV/0!</v>
      </c>
      <c r="H366" s="185">
        <f t="shared" si="16"/>
        <v>0</v>
      </c>
    </row>
    <row r="367" spans="1:8" ht="31.5" hidden="1">
      <c r="A367" s="148" t="s">
        <v>169</v>
      </c>
      <c r="B367" s="141" t="s">
        <v>425</v>
      </c>
      <c r="C367" s="143">
        <v>240</v>
      </c>
      <c r="D367" s="144"/>
      <c r="E367" s="145"/>
      <c r="F367" s="145"/>
      <c r="G367" s="184" t="e">
        <f t="shared" si="15"/>
        <v>#DIV/0!</v>
      </c>
      <c r="H367" s="185">
        <f t="shared" si="16"/>
        <v>0</v>
      </c>
    </row>
    <row r="368" spans="1:8" ht="15.75" hidden="1">
      <c r="A368" s="142" t="s">
        <v>140</v>
      </c>
      <c r="B368" s="141" t="s">
        <v>425</v>
      </c>
      <c r="C368" s="138" t="s">
        <v>141</v>
      </c>
      <c r="D368" s="139"/>
      <c r="E368" s="140"/>
      <c r="F368" s="140"/>
      <c r="G368" s="184" t="e">
        <f t="shared" si="15"/>
        <v>#DIV/0!</v>
      </c>
      <c r="H368" s="185">
        <f t="shared" si="16"/>
        <v>0</v>
      </c>
    </row>
    <row r="369" spans="1:8" ht="47.25" hidden="1">
      <c r="A369" s="148" t="s">
        <v>372</v>
      </c>
      <c r="B369" s="141" t="s">
        <v>369</v>
      </c>
      <c r="C369" s="141"/>
      <c r="D369" s="159"/>
      <c r="E369" s="160">
        <f>E370+E374+E382+E378</f>
        <v>0</v>
      </c>
      <c r="F369" s="160">
        <f>F370+F374+F382+F378</f>
        <v>0</v>
      </c>
      <c r="G369" s="184" t="e">
        <f t="shared" si="15"/>
        <v>#DIV/0!</v>
      </c>
      <c r="H369" s="185">
        <f t="shared" si="16"/>
        <v>0</v>
      </c>
    </row>
    <row r="370" spans="1:8" ht="24.75" customHeight="1" hidden="1">
      <c r="A370" s="148" t="s">
        <v>598</v>
      </c>
      <c r="B370" s="138" t="s">
        <v>599</v>
      </c>
      <c r="C370" s="141"/>
      <c r="D370" s="159"/>
      <c r="E370" s="160">
        <f>E371</f>
        <v>0</v>
      </c>
      <c r="F370" s="160">
        <f>F371</f>
        <v>0</v>
      </c>
      <c r="G370" s="184" t="e">
        <f t="shared" si="15"/>
        <v>#DIV/0!</v>
      </c>
      <c r="H370" s="185">
        <f t="shared" si="16"/>
        <v>0</v>
      </c>
    </row>
    <row r="371" spans="1:8" ht="31.5" hidden="1">
      <c r="A371" s="148" t="s">
        <v>169</v>
      </c>
      <c r="B371" s="138" t="s">
        <v>599</v>
      </c>
      <c r="C371" s="143">
        <v>240</v>
      </c>
      <c r="D371" s="144"/>
      <c r="E371" s="140">
        <f>E372</f>
        <v>0</v>
      </c>
      <c r="F371" s="140">
        <f>F372</f>
        <v>0</v>
      </c>
      <c r="G371" s="184" t="e">
        <f t="shared" si="15"/>
        <v>#DIV/0!</v>
      </c>
      <c r="H371" s="185">
        <f t="shared" si="16"/>
        <v>0</v>
      </c>
    </row>
    <row r="372" spans="1:8" ht="31.5" hidden="1">
      <c r="A372" s="146" t="s">
        <v>195</v>
      </c>
      <c r="B372" s="138" t="s">
        <v>599</v>
      </c>
      <c r="C372" s="138" t="s">
        <v>122</v>
      </c>
      <c r="D372" s="139"/>
      <c r="E372" s="145"/>
      <c r="F372" s="145"/>
      <c r="G372" s="184" t="e">
        <f t="shared" si="15"/>
        <v>#DIV/0!</v>
      </c>
      <c r="H372" s="185">
        <f t="shared" si="16"/>
        <v>0</v>
      </c>
    </row>
    <row r="373" spans="1:8" ht="15.75" hidden="1">
      <c r="A373" s="146"/>
      <c r="B373" s="138"/>
      <c r="C373" s="138"/>
      <c r="D373" s="139"/>
      <c r="E373" s="140"/>
      <c r="F373" s="140"/>
      <c r="G373" s="184" t="e">
        <f t="shared" si="15"/>
        <v>#DIV/0!</v>
      </c>
      <c r="H373" s="185">
        <f t="shared" si="16"/>
        <v>0</v>
      </c>
    </row>
    <row r="374" spans="1:8" ht="24.75" customHeight="1" hidden="1">
      <c r="A374" s="148" t="s">
        <v>300</v>
      </c>
      <c r="B374" s="138" t="s">
        <v>389</v>
      </c>
      <c r="C374" s="138"/>
      <c r="D374" s="139"/>
      <c r="E374" s="140">
        <f>E375</f>
        <v>0</v>
      </c>
      <c r="F374" s="140">
        <f>F375</f>
        <v>0</v>
      </c>
      <c r="G374" s="184" t="e">
        <f t="shared" si="15"/>
        <v>#DIV/0!</v>
      </c>
      <c r="H374" s="185">
        <f t="shared" si="16"/>
        <v>0</v>
      </c>
    </row>
    <row r="375" spans="1:8" ht="24.75" customHeight="1" hidden="1">
      <c r="A375" s="148" t="s">
        <v>275</v>
      </c>
      <c r="B375" s="138" t="s">
        <v>389</v>
      </c>
      <c r="C375" s="138" t="s">
        <v>600</v>
      </c>
      <c r="D375" s="139"/>
      <c r="E375" s="140">
        <f>E376</f>
        <v>0</v>
      </c>
      <c r="F375" s="140">
        <f>F376</f>
        <v>0</v>
      </c>
      <c r="G375" s="184" t="e">
        <f t="shared" si="15"/>
        <v>#DIV/0!</v>
      </c>
      <c r="H375" s="185">
        <f t="shared" si="16"/>
        <v>0</v>
      </c>
    </row>
    <row r="376" spans="1:8" ht="24.75" customHeight="1" hidden="1">
      <c r="A376" s="148" t="s">
        <v>180</v>
      </c>
      <c r="B376" s="138" t="s">
        <v>389</v>
      </c>
      <c r="C376" s="138" t="s">
        <v>601</v>
      </c>
      <c r="D376" s="139"/>
      <c r="E376" s="140"/>
      <c r="F376" s="140"/>
      <c r="G376" s="184" t="e">
        <f t="shared" si="15"/>
        <v>#DIV/0!</v>
      </c>
      <c r="H376" s="185">
        <f t="shared" si="16"/>
        <v>0</v>
      </c>
    </row>
    <row r="377" spans="1:8" ht="24.75" customHeight="1" hidden="1">
      <c r="A377" s="146" t="s">
        <v>288</v>
      </c>
      <c r="B377" s="138" t="s">
        <v>389</v>
      </c>
      <c r="C377" s="138" t="s">
        <v>287</v>
      </c>
      <c r="D377" s="139"/>
      <c r="E377" s="140">
        <v>869723.61</v>
      </c>
      <c r="F377" s="140">
        <v>869723.61</v>
      </c>
      <c r="G377" s="184">
        <f t="shared" si="15"/>
        <v>100</v>
      </c>
      <c r="H377" s="185">
        <f t="shared" si="16"/>
        <v>0</v>
      </c>
    </row>
    <row r="378" spans="1:8" ht="24.75" customHeight="1" hidden="1">
      <c r="A378" s="148" t="s">
        <v>602</v>
      </c>
      <c r="B378" s="138" t="s">
        <v>393</v>
      </c>
      <c r="C378" s="138"/>
      <c r="D378" s="139"/>
      <c r="E378" s="140">
        <f>E379</f>
        <v>0</v>
      </c>
      <c r="F378" s="140">
        <f>F379</f>
        <v>0</v>
      </c>
      <c r="G378" s="184" t="e">
        <f t="shared" si="15"/>
        <v>#DIV/0!</v>
      </c>
      <c r="H378" s="185">
        <f t="shared" si="16"/>
        <v>0</v>
      </c>
    </row>
    <row r="379" spans="1:8" ht="24.75" customHeight="1" hidden="1">
      <c r="A379" s="148" t="s">
        <v>275</v>
      </c>
      <c r="B379" s="138" t="s">
        <v>393</v>
      </c>
      <c r="C379" s="138" t="s">
        <v>600</v>
      </c>
      <c r="D379" s="139"/>
      <c r="E379" s="140">
        <f>E380</f>
        <v>0</v>
      </c>
      <c r="F379" s="140">
        <f>F380</f>
        <v>0</v>
      </c>
      <c r="G379" s="184" t="e">
        <f t="shared" si="15"/>
        <v>#DIV/0!</v>
      </c>
      <c r="H379" s="185">
        <f t="shared" si="16"/>
        <v>0</v>
      </c>
    </row>
    <row r="380" spans="1:8" ht="24.75" customHeight="1" hidden="1">
      <c r="A380" s="148" t="s">
        <v>180</v>
      </c>
      <c r="B380" s="138" t="s">
        <v>393</v>
      </c>
      <c r="C380" s="138" t="s">
        <v>601</v>
      </c>
      <c r="D380" s="139"/>
      <c r="E380" s="140"/>
      <c r="F380" s="140"/>
      <c r="G380" s="184" t="e">
        <f t="shared" si="15"/>
        <v>#DIV/0!</v>
      </c>
      <c r="H380" s="185">
        <f t="shared" si="16"/>
        <v>0</v>
      </c>
    </row>
    <row r="381" spans="1:8" ht="24.75" customHeight="1" hidden="1">
      <c r="A381" s="148" t="s">
        <v>603</v>
      </c>
      <c r="B381" s="141" t="s">
        <v>370</v>
      </c>
      <c r="C381" s="138"/>
      <c r="D381" s="139"/>
      <c r="E381" s="140">
        <f>E382</f>
        <v>0</v>
      </c>
      <c r="F381" s="140">
        <f>F382</f>
        <v>0</v>
      </c>
      <c r="G381" s="184" t="e">
        <f t="shared" si="15"/>
        <v>#DIV/0!</v>
      </c>
      <c r="H381" s="185">
        <f t="shared" si="16"/>
        <v>0</v>
      </c>
    </row>
    <row r="382" spans="1:8" ht="24.75" customHeight="1" hidden="1">
      <c r="A382" s="148" t="s">
        <v>371</v>
      </c>
      <c r="B382" s="141" t="s">
        <v>373</v>
      </c>
      <c r="C382" s="138"/>
      <c r="D382" s="139"/>
      <c r="E382" s="140">
        <f>E383+E386</f>
        <v>0</v>
      </c>
      <c r="F382" s="140">
        <f>F383+F386</f>
        <v>0</v>
      </c>
      <c r="G382" s="184" t="e">
        <f t="shared" si="15"/>
        <v>#DIV/0!</v>
      </c>
      <c r="H382" s="185">
        <f t="shared" si="16"/>
        <v>0</v>
      </c>
    </row>
    <row r="383" spans="1:8" ht="24.75" customHeight="1" hidden="1">
      <c r="A383" s="148" t="s">
        <v>275</v>
      </c>
      <c r="B383" s="141" t="s">
        <v>373</v>
      </c>
      <c r="C383" s="138" t="s">
        <v>600</v>
      </c>
      <c r="D383" s="139"/>
      <c r="E383" s="140">
        <f>E384</f>
        <v>0</v>
      </c>
      <c r="F383" s="140">
        <f>F384</f>
        <v>0</v>
      </c>
      <c r="G383" s="184" t="e">
        <f t="shared" si="15"/>
        <v>#DIV/0!</v>
      </c>
      <c r="H383" s="185">
        <f t="shared" si="16"/>
        <v>0</v>
      </c>
    </row>
    <row r="384" spans="1:8" ht="24.75" customHeight="1" hidden="1">
      <c r="A384" s="148" t="s">
        <v>180</v>
      </c>
      <c r="B384" s="141" t="s">
        <v>373</v>
      </c>
      <c r="C384" s="138" t="s">
        <v>601</v>
      </c>
      <c r="D384" s="139"/>
      <c r="E384" s="140"/>
      <c r="F384" s="140"/>
      <c r="G384" s="184" t="e">
        <f t="shared" si="15"/>
        <v>#DIV/0!</v>
      </c>
      <c r="H384" s="185">
        <f t="shared" si="16"/>
        <v>0</v>
      </c>
    </row>
    <row r="385" spans="1:8" ht="24.75" customHeight="1" hidden="1">
      <c r="A385" s="146" t="s">
        <v>288</v>
      </c>
      <c r="B385" s="141" t="s">
        <v>373</v>
      </c>
      <c r="C385" s="138" t="s">
        <v>287</v>
      </c>
      <c r="D385" s="139"/>
      <c r="E385" s="140">
        <f>500000-293000</f>
        <v>207000</v>
      </c>
      <c r="F385" s="140">
        <f>500000-293000</f>
        <v>207000</v>
      </c>
      <c r="G385" s="184">
        <f t="shared" si="15"/>
        <v>100</v>
      </c>
      <c r="H385" s="185">
        <f t="shared" si="16"/>
        <v>0</v>
      </c>
    </row>
    <row r="386" spans="1:8" ht="15.75" hidden="1">
      <c r="A386" s="146" t="s">
        <v>167</v>
      </c>
      <c r="B386" s="141" t="s">
        <v>391</v>
      </c>
      <c r="C386" s="138" t="s">
        <v>170</v>
      </c>
      <c r="D386" s="139"/>
      <c r="E386" s="140">
        <f>E387</f>
        <v>0</v>
      </c>
      <c r="F386" s="140">
        <f>F387</f>
        <v>0</v>
      </c>
      <c r="G386" s="184" t="e">
        <f t="shared" si="15"/>
        <v>#DIV/0!</v>
      </c>
      <c r="H386" s="185">
        <f t="shared" si="16"/>
        <v>0</v>
      </c>
    </row>
    <row r="387" spans="1:9" s="154" customFormat="1" ht="24.75" customHeight="1" hidden="1">
      <c r="A387" s="148" t="s">
        <v>169</v>
      </c>
      <c r="B387" s="141" t="s">
        <v>391</v>
      </c>
      <c r="C387" s="143">
        <v>240</v>
      </c>
      <c r="D387" s="144"/>
      <c r="E387" s="140"/>
      <c r="F387" s="140"/>
      <c r="G387" s="184" t="e">
        <f t="shared" si="15"/>
        <v>#DIV/0!</v>
      </c>
      <c r="H387" s="185">
        <f t="shared" si="16"/>
        <v>0</v>
      </c>
      <c r="I387" s="162"/>
    </row>
    <row r="388" spans="1:8" ht="24.75" customHeight="1" hidden="1">
      <c r="A388" s="148"/>
      <c r="B388" s="138"/>
      <c r="C388" s="138"/>
      <c r="D388" s="139"/>
      <c r="E388" s="140"/>
      <c r="F388" s="140"/>
      <c r="G388" s="184" t="e">
        <f t="shared" si="15"/>
        <v>#DIV/0!</v>
      </c>
      <c r="H388" s="185">
        <f t="shared" si="16"/>
        <v>0</v>
      </c>
    </row>
    <row r="389" spans="1:8" ht="24.75" customHeight="1" hidden="1">
      <c r="A389" s="148"/>
      <c r="B389" s="138"/>
      <c r="C389" s="138"/>
      <c r="D389" s="139"/>
      <c r="E389" s="140"/>
      <c r="F389" s="140"/>
      <c r="G389" s="184" t="e">
        <f t="shared" si="15"/>
        <v>#DIV/0!</v>
      </c>
      <c r="H389" s="185">
        <f t="shared" si="16"/>
        <v>0</v>
      </c>
    </row>
    <row r="390" spans="1:8" ht="24.75" customHeight="1" hidden="1">
      <c r="A390" s="148"/>
      <c r="B390" s="138"/>
      <c r="C390" s="138"/>
      <c r="D390" s="139"/>
      <c r="E390" s="140"/>
      <c r="F390" s="140"/>
      <c r="G390" s="184" t="e">
        <f t="shared" si="15"/>
        <v>#DIV/0!</v>
      </c>
      <c r="H390" s="185">
        <f t="shared" si="16"/>
        <v>0</v>
      </c>
    </row>
    <row r="391" spans="1:8" ht="24.75" customHeight="1" hidden="1">
      <c r="A391" s="146"/>
      <c r="B391" s="138"/>
      <c r="C391" s="138"/>
      <c r="D391" s="139"/>
      <c r="E391" s="140"/>
      <c r="F391" s="140"/>
      <c r="G391" s="184" t="e">
        <f aca="true" t="shared" si="17" ref="G391:G454">F391*100/E391</f>
        <v>#DIV/0!</v>
      </c>
      <c r="H391" s="185">
        <f aca="true" t="shared" si="18" ref="H391:H454">E391-F391</f>
        <v>0</v>
      </c>
    </row>
    <row r="392" spans="1:8" ht="24.75" customHeight="1" hidden="1">
      <c r="A392" s="148"/>
      <c r="B392" s="138"/>
      <c r="C392" s="138"/>
      <c r="D392" s="139"/>
      <c r="E392" s="140"/>
      <c r="F392" s="140"/>
      <c r="G392" s="184" t="e">
        <f t="shared" si="17"/>
        <v>#DIV/0!</v>
      </c>
      <c r="H392" s="185">
        <f t="shared" si="18"/>
        <v>0</v>
      </c>
    </row>
    <row r="393" spans="1:8" ht="24.75" customHeight="1" hidden="1">
      <c r="A393" s="148"/>
      <c r="B393" s="138"/>
      <c r="C393" s="138"/>
      <c r="D393" s="139"/>
      <c r="E393" s="140"/>
      <c r="F393" s="140"/>
      <c r="G393" s="184" t="e">
        <f t="shared" si="17"/>
        <v>#DIV/0!</v>
      </c>
      <c r="H393" s="185">
        <f t="shared" si="18"/>
        <v>0</v>
      </c>
    </row>
    <row r="394" spans="1:8" ht="24.75" customHeight="1" hidden="1">
      <c r="A394" s="148"/>
      <c r="B394" s="138"/>
      <c r="C394" s="138"/>
      <c r="D394" s="139"/>
      <c r="E394" s="140"/>
      <c r="F394" s="140"/>
      <c r="G394" s="184" t="e">
        <f t="shared" si="17"/>
        <v>#DIV/0!</v>
      </c>
      <c r="H394" s="185">
        <f t="shared" si="18"/>
        <v>0</v>
      </c>
    </row>
    <row r="395" spans="1:8" ht="24.75" customHeight="1" hidden="1">
      <c r="A395" s="146"/>
      <c r="B395" s="138"/>
      <c r="C395" s="138"/>
      <c r="D395" s="139"/>
      <c r="E395" s="140"/>
      <c r="F395" s="140"/>
      <c r="G395" s="184" t="e">
        <f t="shared" si="17"/>
        <v>#DIV/0!</v>
      </c>
      <c r="H395" s="185">
        <f t="shared" si="18"/>
        <v>0</v>
      </c>
    </row>
    <row r="396" spans="1:8" ht="24.75" customHeight="1" hidden="1">
      <c r="A396" s="148"/>
      <c r="B396" s="138"/>
      <c r="C396" s="138"/>
      <c r="D396" s="139"/>
      <c r="E396" s="140"/>
      <c r="F396" s="140"/>
      <c r="G396" s="184" t="e">
        <f t="shared" si="17"/>
        <v>#DIV/0!</v>
      </c>
      <c r="H396" s="185">
        <f t="shared" si="18"/>
        <v>0</v>
      </c>
    </row>
    <row r="397" spans="1:9" s="154" customFormat="1" ht="24.75" customHeight="1" hidden="1">
      <c r="A397" s="148"/>
      <c r="B397" s="138"/>
      <c r="C397" s="138"/>
      <c r="D397" s="139"/>
      <c r="E397" s="140"/>
      <c r="F397" s="140"/>
      <c r="G397" s="184" t="e">
        <f t="shared" si="17"/>
        <v>#DIV/0!</v>
      </c>
      <c r="H397" s="185">
        <f t="shared" si="18"/>
        <v>0</v>
      </c>
      <c r="I397" s="162"/>
    </row>
    <row r="398" spans="1:8" ht="24.75" customHeight="1" hidden="1">
      <c r="A398" s="146"/>
      <c r="B398" s="138"/>
      <c r="C398" s="138"/>
      <c r="D398" s="139"/>
      <c r="E398" s="140"/>
      <c r="F398" s="140"/>
      <c r="G398" s="184" t="e">
        <f t="shared" si="17"/>
        <v>#DIV/0!</v>
      </c>
      <c r="H398" s="185">
        <f t="shared" si="18"/>
        <v>0</v>
      </c>
    </row>
    <row r="399" spans="1:8" ht="24.75" customHeight="1" hidden="1">
      <c r="A399" s="146"/>
      <c r="B399" s="138"/>
      <c r="C399" s="138"/>
      <c r="D399" s="139"/>
      <c r="E399" s="140"/>
      <c r="F399" s="140"/>
      <c r="G399" s="184" t="e">
        <f t="shared" si="17"/>
        <v>#DIV/0!</v>
      </c>
      <c r="H399" s="185">
        <f t="shared" si="18"/>
        <v>0</v>
      </c>
    </row>
    <row r="400" spans="1:8" ht="24.75" customHeight="1" hidden="1">
      <c r="A400" s="146"/>
      <c r="B400" s="138"/>
      <c r="C400" s="138"/>
      <c r="D400" s="139"/>
      <c r="E400" s="140"/>
      <c r="F400" s="140"/>
      <c r="G400" s="184" t="e">
        <f t="shared" si="17"/>
        <v>#DIV/0!</v>
      </c>
      <c r="H400" s="185">
        <f t="shared" si="18"/>
        <v>0</v>
      </c>
    </row>
    <row r="401" spans="1:8" ht="24.75" customHeight="1" hidden="1">
      <c r="A401" s="146"/>
      <c r="B401" s="138"/>
      <c r="C401" s="138"/>
      <c r="D401" s="139"/>
      <c r="E401" s="140"/>
      <c r="F401" s="140"/>
      <c r="G401" s="184" t="e">
        <f t="shared" si="17"/>
        <v>#DIV/0!</v>
      </c>
      <c r="H401" s="185">
        <f t="shared" si="18"/>
        <v>0</v>
      </c>
    </row>
    <row r="402" spans="1:8" ht="15.75" hidden="1">
      <c r="A402" s="148"/>
      <c r="B402" s="138"/>
      <c r="C402" s="143"/>
      <c r="D402" s="144"/>
      <c r="E402" s="145"/>
      <c r="F402" s="145"/>
      <c r="G402" s="184" t="e">
        <f t="shared" si="17"/>
        <v>#DIV/0!</v>
      </c>
      <c r="H402" s="185">
        <f t="shared" si="18"/>
        <v>0</v>
      </c>
    </row>
    <row r="403" spans="1:8" ht="15.75" hidden="1">
      <c r="A403" s="146"/>
      <c r="B403" s="138"/>
      <c r="C403" s="138"/>
      <c r="D403" s="139"/>
      <c r="E403" s="140"/>
      <c r="F403" s="140"/>
      <c r="G403" s="184" t="e">
        <f t="shared" si="17"/>
        <v>#DIV/0!</v>
      </c>
      <c r="H403" s="185">
        <f t="shared" si="18"/>
        <v>0</v>
      </c>
    </row>
    <row r="404" spans="1:8" ht="15.75" hidden="1">
      <c r="A404" s="146"/>
      <c r="B404" s="138"/>
      <c r="C404" s="138"/>
      <c r="D404" s="139"/>
      <c r="E404" s="140"/>
      <c r="F404" s="140"/>
      <c r="G404" s="184" t="e">
        <f t="shared" si="17"/>
        <v>#DIV/0!</v>
      </c>
      <c r="H404" s="185">
        <f t="shared" si="18"/>
        <v>0</v>
      </c>
    </row>
    <row r="405" spans="1:8" ht="15.75" hidden="1">
      <c r="A405" s="148"/>
      <c r="B405" s="138"/>
      <c r="C405" s="138"/>
      <c r="D405" s="139"/>
      <c r="E405" s="140"/>
      <c r="F405" s="140"/>
      <c r="G405" s="184" t="e">
        <f t="shared" si="17"/>
        <v>#DIV/0!</v>
      </c>
      <c r="H405" s="185">
        <f t="shared" si="18"/>
        <v>0</v>
      </c>
    </row>
    <row r="406" spans="1:8" ht="15.75" hidden="1">
      <c r="A406" s="148"/>
      <c r="B406" s="138"/>
      <c r="C406" s="138"/>
      <c r="D406" s="139"/>
      <c r="E406" s="140"/>
      <c r="F406" s="140"/>
      <c r="G406" s="184" t="e">
        <f t="shared" si="17"/>
        <v>#DIV/0!</v>
      </c>
      <c r="H406" s="185">
        <f t="shared" si="18"/>
        <v>0</v>
      </c>
    </row>
    <row r="407" spans="1:8" ht="15.75" hidden="1">
      <c r="A407" s="148"/>
      <c r="B407" s="138"/>
      <c r="C407" s="138"/>
      <c r="D407" s="139"/>
      <c r="E407" s="140"/>
      <c r="F407" s="140"/>
      <c r="G407" s="184" t="e">
        <f t="shared" si="17"/>
        <v>#DIV/0!</v>
      </c>
      <c r="H407" s="185">
        <f t="shared" si="18"/>
        <v>0</v>
      </c>
    </row>
    <row r="408" spans="1:8" ht="15.75" hidden="1">
      <c r="A408" s="146"/>
      <c r="B408" s="138"/>
      <c r="C408" s="138"/>
      <c r="D408" s="139"/>
      <c r="E408" s="140"/>
      <c r="F408" s="140"/>
      <c r="G408" s="184" t="e">
        <f t="shared" si="17"/>
        <v>#DIV/0!</v>
      </c>
      <c r="H408" s="185">
        <f t="shared" si="18"/>
        <v>0</v>
      </c>
    </row>
    <row r="409" spans="1:8" ht="15.75" hidden="1">
      <c r="A409" s="148"/>
      <c r="B409" s="138"/>
      <c r="C409" s="143"/>
      <c r="D409" s="144"/>
      <c r="E409" s="145"/>
      <c r="F409" s="145"/>
      <c r="G409" s="184" t="e">
        <f t="shared" si="17"/>
        <v>#DIV/0!</v>
      </c>
      <c r="H409" s="185">
        <f t="shared" si="18"/>
        <v>0</v>
      </c>
    </row>
    <row r="410" spans="1:8" ht="15.75" hidden="1">
      <c r="A410" s="146"/>
      <c r="B410" s="138"/>
      <c r="C410" s="138"/>
      <c r="D410" s="139"/>
      <c r="E410" s="140"/>
      <c r="F410" s="140"/>
      <c r="G410" s="184" t="e">
        <f t="shared" si="17"/>
        <v>#DIV/0!</v>
      </c>
      <c r="H410" s="185">
        <f t="shared" si="18"/>
        <v>0</v>
      </c>
    </row>
    <row r="411" spans="1:8" s="154" customFormat="1" ht="24.75" customHeight="1" hidden="1">
      <c r="A411" s="148"/>
      <c r="B411" s="150"/>
      <c r="C411" s="143"/>
      <c r="D411" s="144"/>
      <c r="E411" s="145"/>
      <c r="F411" s="145"/>
      <c r="G411" s="184" t="e">
        <f t="shared" si="17"/>
        <v>#DIV/0!</v>
      </c>
      <c r="H411" s="185">
        <f t="shared" si="18"/>
        <v>0</v>
      </c>
    </row>
    <row r="412" spans="1:8" ht="24.75" customHeight="1" hidden="1">
      <c r="A412" s="142"/>
      <c r="B412" s="150"/>
      <c r="C412" s="138"/>
      <c r="D412" s="139"/>
      <c r="E412" s="140"/>
      <c r="F412" s="140"/>
      <c r="G412" s="184" t="e">
        <f t="shared" si="17"/>
        <v>#DIV/0!</v>
      </c>
      <c r="H412" s="185">
        <f t="shared" si="18"/>
        <v>0</v>
      </c>
    </row>
    <row r="413" spans="1:8" ht="24.75" customHeight="1" hidden="1">
      <c r="A413" s="142"/>
      <c r="B413" s="150"/>
      <c r="C413" s="151"/>
      <c r="D413" s="152"/>
      <c r="E413" s="153"/>
      <c r="F413" s="153"/>
      <c r="G413" s="184" t="e">
        <f t="shared" si="17"/>
        <v>#DIV/0!</v>
      </c>
      <c r="H413" s="185">
        <f t="shared" si="18"/>
        <v>0</v>
      </c>
    </row>
    <row r="414" spans="1:8" ht="24.75" customHeight="1" hidden="1">
      <c r="A414" s="148"/>
      <c r="B414" s="150"/>
      <c r="C414" s="143"/>
      <c r="D414" s="144"/>
      <c r="E414" s="140"/>
      <c r="F414" s="140"/>
      <c r="G414" s="184" t="e">
        <f t="shared" si="17"/>
        <v>#DIV/0!</v>
      </c>
      <c r="H414" s="185">
        <f t="shared" si="18"/>
        <v>0</v>
      </c>
    </row>
    <row r="415" spans="1:8" s="154" customFormat="1" ht="24.75" customHeight="1" hidden="1">
      <c r="A415" s="146"/>
      <c r="B415" s="150"/>
      <c r="C415" s="138"/>
      <c r="D415" s="139"/>
      <c r="E415" s="145"/>
      <c r="F415" s="145"/>
      <c r="G415" s="184" t="e">
        <f t="shared" si="17"/>
        <v>#DIV/0!</v>
      </c>
      <c r="H415" s="185">
        <f t="shared" si="18"/>
        <v>0</v>
      </c>
    </row>
    <row r="416" spans="1:8" ht="24.75" customHeight="1" hidden="1">
      <c r="A416" s="146"/>
      <c r="B416" s="150"/>
      <c r="C416" s="138"/>
      <c r="D416" s="139"/>
      <c r="E416" s="140"/>
      <c r="F416" s="140"/>
      <c r="G416" s="184" t="e">
        <f t="shared" si="17"/>
        <v>#DIV/0!</v>
      </c>
      <c r="H416" s="185">
        <f t="shared" si="18"/>
        <v>0</v>
      </c>
    </row>
    <row r="417" spans="1:8" ht="15.75" hidden="1">
      <c r="A417" s="137" t="s">
        <v>446</v>
      </c>
      <c r="B417" s="141" t="s">
        <v>604</v>
      </c>
      <c r="C417" s="138"/>
      <c r="D417" s="139"/>
      <c r="E417" s="140">
        <f>E421</f>
        <v>0</v>
      </c>
      <c r="F417" s="140">
        <f>F421</f>
        <v>0</v>
      </c>
      <c r="G417" s="184" t="e">
        <f t="shared" si="17"/>
        <v>#DIV/0!</v>
      </c>
      <c r="H417" s="185">
        <f t="shared" si="18"/>
        <v>0</v>
      </c>
    </row>
    <row r="418" spans="1:8" ht="31.5" hidden="1">
      <c r="A418" s="137" t="s">
        <v>605</v>
      </c>
      <c r="B418" s="141" t="s">
        <v>403</v>
      </c>
      <c r="C418" s="138"/>
      <c r="D418" s="139"/>
      <c r="E418" s="140">
        <f>E419</f>
        <v>0</v>
      </c>
      <c r="F418" s="140">
        <f>F419</f>
        <v>0</v>
      </c>
      <c r="G418" s="184" t="e">
        <f t="shared" si="17"/>
        <v>#DIV/0!</v>
      </c>
      <c r="H418" s="185">
        <f t="shared" si="18"/>
        <v>0</v>
      </c>
    </row>
    <row r="419" spans="1:8" ht="24.75" customHeight="1" hidden="1">
      <c r="A419" s="146" t="s">
        <v>267</v>
      </c>
      <c r="B419" s="141" t="s">
        <v>403</v>
      </c>
      <c r="C419" s="138" t="s">
        <v>164</v>
      </c>
      <c r="D419" s="139"/>
      <c r="E419" s="140">
        <f>E420</f>
        <v>0</v>
      </c>
      <c r="F419" s="140">
        <f>F420</f>
        <v>0</v>
      </c>
      <c r="G419" s="184" t="e">
        <f t="shared" si="17"/>
        <v>#DIV/0!</v>
      </c>
      <c r="H419" s="185">
        <f t="shared" si="18"/>
        <v>0</v>
      </c>
    </row>
    <row r="420" spans="1:8" ht="24.75" customHeight="1" hidden="1">
      <c r="A420" s="146" t="s">
        <v>166</v>
      </c>
      <c r="B420" s="141" t="s">
        <v>403</v>
      </c>
      <c r="C420" s="138" t="s">
        <v>165</v>
      </c>
      <c r="D420" s="139"/>
      <c r="E420" s="140"/>
      <c r="F420" s="140"/>
      <c r="G420" s="184" t="e">
        <f t="shared" si="17"/>
        <v>#DIV/0!</v>
      </c>
      <c r="H420" s="185">
        <f t="shared" si="18"/>
        <v>0</v>
      </c>
    </row>
    <row r="421" spans="1:8" ht="47.25" hidden="1">
      <c r="A421" s="137" t="s">
        <v>606</v>
      </c>
      <c r="B421" s="141" t="s">
        <v>607</v>
      </c>
      <c r="C421" s="138"/>
      <c r="D421" s="139"/>
      <c r="E421" s="140">
        <f>E424+E422+E369</f>
        <v>0</v>
      </c>
      <c r="F421" s="140">
        <f>F424+F422+F369</f>
        <v>0</v>
      </c>
      <c r="G421" s="184" t="e">
        <f t="shared" si="17"/>
        <v>#DIV/0!</v>
      </c>
      <c r="H421" s="185">
        <f t="shared" si="18"/>
        <v>0</v>
      </c>
    </row>
    <row r="422" spans="1:8" ht="24.75" customHeight="1" hidden="1">
      <c r="A422" s="146" t="s">
        <v>267</v>
      </c>
      <c r="B422" s="141" t="s">
        <v>425</v>
      </c>
      <c r="C422" s="138" t="s">
        <v>164</v>
      </c>
      <c r="D422" s="139"/>
      <c r="E422" s="140">
        <f>E423</f>
        <v>0</v>
      </c>
      <c r="F422" s="140">
        <f>F423</f>
        <v>0</v>
      </c>
      <c r="G422" s="184" t="e">
        <f t="shared" si="17"/>
        <v>#DIV/0!</v>
      </c>
      <c r="H422" s="185">
        <f t="shared" si="18"/>
        <v>0</v>
      </c>
    </row>
    <row r="423" spans="1:8" ht="24.75" customHeight="1" hidden="1">
      <c r="A423" s="146" t="s">
        <v>166</v>
      </c>
      <c r="B423" s="141" t="s">
        <v>425</v>
      </c>
      <c r="C423" s="138" t="s">
        <v>165</v>
      </c>
      <c r="D423" s="139"/>
      <c r="E423" s="140"/>
      <c r="F423" s="140"/>
      <c r="G423" s="184" t="e">
        <f t="shared" si="17"/>
        <v>#DIV/0!</v>
      </c>
      <c r="H423" s="185">
        <f t="shared" si="18"/>
        <v>0</v>
      </c>
    </row>
    <row r="424" spans="1:8" ht="24.75" customHeight="1" hidden="1">
      <c r="A424" s="146" t="s">
        <v>167</v>
      </c>
      <c r="B424" s="141" t="s">
        <v>607</v>
      </c>
      <c r="C424" s="138" t="s">
        <v>170</v>
      </c>
      <c r="D424" s="139"/>
      <c r="E424" s="140">
        <f>E425</f>
        <v>0</v>
      </c>
      <c r="F424" s="140">
        <f>F425</f>
        <v>0</v>
      </c>
      <c r="G424" s="184" t="e">
        <f t="shared" si="17"/>
        <v>#DIV/0!</v>
      </c>
      <c r="H424" s="185">
        <f t="shared" si="18"/>
        <v>0</v>
      </c>
    </row>
    <row r="425" spans="1:8" ht="31.5" hidden="1">
      <c r="A425" s="148" t="s">
        <v>169</v>
      </c>
      <c r="B425" s="141" t="s">
        <v>607</v>
      </c>
      <c r="C425" s="143">
        <v>240</v>
      </c>
      <c r="D425" s="144"/>
      <c r="E425" s="145"/>
      <c r="F425" s="145"/>
      <c r="G425" s="184" t="e">
        <f t="shared" si="17"/>
        <v>#DIV/0!</v>
      </c>
      <c r="H425" s="185">
        <f t="shared" si="18"/>
        <v>0</v>
      </c>
    </row>
    <row r="426" spans="1:8" ht="15.75" hidden="1">
      <c r="A426" s="137" t="s">
        <v>446</v>
      </c>
      <c r="B426" s="141" t="s">
        <v>451</v>
      </c>
      <c r="C426" s="138"/>
      <c r="D426" s="139"/>
      <c r="E426" s="140">
        <f>E430</f>
        <v>0</v>
      </c>
      <c r="F426" s="140">
        <f>F430</f>
        <v>0</v>
      </c>
      <c r="G426" s="184" t="e">
        <f t="shared" si="17"/>
        <v>#DIV/0!</v>
      </c>
      <c r="H426" s="185">
        <f t="shared" si="18"/>
        <v>0</v>
      </c>
    </row>
    <row r="427" spans="1:8" ht="31.5" hidden="1">
      <c r="A427" s="137" t="s">
        <v>605</v>
      </c>
      <c r="B427" s="141" t="s">
        <v>403</v>
      </c>
      <c r="C427" s="138"/>
      <c r="D427" s="139"/>
      <c r="E427" s="140">
        <f>E428</f>
        <v>0</v>
      </c>
      <c r="F427" s="140">
        <f>F428</f>
        <v>0</v>
      </c>
      <c r="G427" s="184" t="e">
        <f t="shared" si="17"/>
        <v>#DIV/0!</v>
      </c>
      <c r="H427" s="185">
        <f t="shared" si="18"/>
        <v>0</v>
      </c>
    </row>
    <row r="428" spans="1:8" ht="24.75" customHeight="1" hidden="1">
      <c r="A428" s="146" t="s">
        <v>267</v>
      </c>
      <c r="B428" s="141" t="s">
        <v>403</v>
      </c>
      <c r="C428" s="138" t="s">
        <v>164</v>
      </c>
      <c r="D428" s="139"/>
      <c r="E428" s="140">
        <f>E429</f>
        <v>0</v>
      </c>
      <c r="F428" s="140">
        <f>F429</f>
        <v>0</v>
      </c>
      <c r="G428" s="184" t="e">
        <f t="shared" si="17"/>
        <v>#DIV/0!</v>
      </c>
      <c r="H428" s="185">
        <f t="shared" si="18"/>
        <v>0</v>
      </c>
    </row>
    <row r="429" spans="1:8" ht="24.75" customHeight="1" hidden="1">
      <c r="A429" s="146" t="s">
        <v>166</v>
      </c>
      <c r="B429" s="141" t="s">
        <v>403</v>
      </c>
      <c r="C429" s="138" t="s">
        <v>165</v>
      </c>
      <c r="D429" s="139"/>
      <c r="E429" s="140"/>
      <c r="F429" s="140"/>
      <c r="G429" s="184" t="e">
        <f t="shared" si="17"/>
        <v>#DIV/0!</v>
      </c>
      <c r="H429" s="185">
        <f t="shared" si="18"/>
        <v>0</v>
      </c>
    </row>
    <row r="430" spans="1:8" ht="47.25" hidden="1">
      <c r="A430" s="137" t="s">
        <v>490</v>
      </c>
      <c r="B430" s="141" t="s">
        <v>452</v>
      </c>
      <c r="C430" s="138"/>
      <c r="D430" s="139"/>
      <c r="E430" s="140">
        <f>E433+E431+E378</f>
        <v>0</v>
      </c>
      <c r="F430" s="140">
        <f>F433+F431+F378</f>
        <v>0</v>
      </c>
      <c r="G430" s="184" t="e">
        <f t="shared" si="17"/>
        <v>#DIV/0!</v>
      </c>
      <c r="H430" s="185">
        <f t="shared" si="18"/>
        <v>0</v>
      </c>
    </row>
    <row r="431" spans="1:8" ht="24.75" customHeight="1" hidden="1">
      <c r="A431" s="146" t="s">
        <v>267</v>
      </c>
      <c r="B431" s="141" t="s">
        <v>425</v>
      </c>
      <c r="C431" s="138" t="s">
        <v>164</v>
      </c>
      <c r="D431" s="139"/>
      <c r="E431" s="140">
        <f>E432</f>
        <v>0</v>
      </c>
      <c r="F431" s="140">
        <f>F432</f>
        <v>0</v>
      </c>
      <c r="G431" s="184" t="e">
        <f t="shared" si="17"/>
        <v>#DIV/0!</v>
      </c>
      <c r="H431" s="185">
        <f t="shared" si="18"/>
        <v>0</v>
      </c>
    </row>
    <row r="432" spans="1:8" ht="24.75" customHeight="1" hidden="1">
      <c r="A432" s="146" t="s">
        <v>166</v>
      </c>
      <c r="B432" s="141" t="s">
        <v>425</v>
      </c>
      <c r="C432" s="138" t="s">
        <v>165</v>
      </c>
      <c r="D432" s="139"/>
      <c r="E432" s="140"/>
      <c r="F432" s="140"/>
      <c r="G432" s="184" t="e">
        <f t="shared" si="17"/>
        <v>#DIV/0!</v>
      </c>
      <c r="H432" s="185">
        <f t="shared" si="18"/>
        <v>0</v>
      </c>
    </row>
    <row r="433" spans="1:8" ht="24.75" customHeight="1" hidden="1">
      <c r="A433" s="146" t="s">
        <v>167</v>
      </c>
      <c r="B433" s="141" t="s">
        <v>452</v>
      </c>
      <c r="C433" s="138" t="s">
        <v>196</v>
      </c>
      <c r="D433" s="139"/>
      <c r="E433" s="140">
        <f>E434</f>
        <v>0</v>
      </c>
      <c r="F433" s="140">
        <f>F434</f>
        <v>0</v>
      </c>
      <c r="G433" s="184" t="e">
        <f t="shared" si="17"/>
        <v>#DIV/0!</v>
      </c>
      <c r="H433" s="185">
        <f t="shared" si="18"/>
        <v>0</v>
      </c>
    </row>
    <row r="434" spans="1:8" ht="31.5" hidden="1">
      <c r="A434" s="148" t="s">
        <v>169</v>
      </c>
      <c r="B434" s="141" t="s">
        <v>452</v>
      </c>
      <c r="C434" s="143">
        <v>610</v>
      </c>
      <c r="D434" s="144"/>
      <c r="E434" s="145"/>
      <c r="F434" s="145"/>
      <c r="G434" s="184" t="e">
        <f t="shared" si="17"/>
        <v>#DIV/0!</v>
      </c>
      <c r="H434" s="185">
        <f t="shared" si="18"/>
        <v>0</v>
      </c>
    </row>
    <row r="435" spans="1:8" ht="15.75" hidden="1">
      <c r="A435" s="137" t="s">
        <v>446</v>
      </c>
      <c r="B435" s="141" t="s">
        <v>453</v>
      </c>
      <c r="C435" s="138"/>
      <c r="D435" s="139"/>
      <c r="E435" s="140">
        <f>E439</f>
        <v>0</v>
      </c>
      <c r="F435" s="140">
        <f>F439</f>
        <v>0</v>
      </c>
      <c r="G435" s="184" t="e">
        <f t="shared" si="17"/>
        <v>#DIV/0!</v>
      </c>
      <c r="H435" s="185">
        <f t="shared" si="18"/>
        <v>0</v>
      </c>
    </row>
    <row r="436" spans="1:8" ht="31.5" hidden="1">
      <c r="A436" s="137" t="s">
        <v>605</v>
      </c>
      <c r="B436" s="141" t="s">
        <v>403</v>
      </c>
      <c r="C436" s="138"/>
      <c r="D436" s="139"/>
      <c r="E436" s="140">
        <f>E437</f>
        <v>0</v>
      </c>
      <c r="F436" s="140">
        <f>F437</f>
        <v>0</v>
      </c>
      <c r="G436" s="184" t="e">
        <f t="shared" si="17"/>
        <v>#DIV/0!</v>
      </c>
      <c r="H436" s="185">
        <f t="shared" si="18"/>
        <v>0</v>
      </c>
    </row>
    <row r="437" spans="1:8" ht="24.75" customHeight="1" hidden="1">
      <c r="A437" s="146" t="s">
        <v>267</v>
      </c>
      <c r="B437" s="141" t="s">
        <v>403</v>
      </c>
      <c r="C437" s="138" t="s">
        <v>164</v>
      </c>
      <c r="D437" s="139"/>
      <c r="E437" s="140">
        <f>E438</f>
        <v>0</v>
      </c>
      <c r="F437" s="140">
        <f>F438</f>
        <v>0</v>
      </c>
      <c r="G437" s="184" t="e">
        <f t="shared" si="17"/>
        <v>#DIV/0!</v>
      </c>
      <c r="H437" s="185">
        <f t="shared" si="18"/>
        <v>0</v>
      </c>
    </row>
    <row r="438" spans="1:8" ht="24.75" customHeight="1" hidden="1">
      <c r="A438" s="146" t="s">
        <v>166</v>
      </c>
      <c r="B438" s="141" t="s">
        <v>403</v>
      </c>
      <c r="C438" s="138" t="s">
        <v>165</v>
      </c>
      <c r="D438" s="139"/>
      <c r="E438" s="140"/>
      <c r="F438" s="140"/>
      <c r="G438" s="184" t="e">
        <f t="shared" si="17"/>
        <v>#DIV/0!</v>
      </c>
      <c r="H438" s="185">
        <f t="shared" si="18"/>
        <v>0</v>
      </c>
    </row>
    <row r="439" spans="1:8" ht="47.25" hidden="1">
      <c r="A439" s="137" t="s">
        <v>490</v>
      </c>
      <c r="B439" s="141" t="s">
        <v>454</v>
      </c>
      <c r="C439" s="138"/>
      <c r="D439" s="139"/>
      <c r="E439" s="140">
        <f>E442+E440+E387</f>
        <v>0</v>
      </c>
      <c r="F439" s="140">
        <f>F442+F440+F387</f>
        <v>0</v>
      </c>
      <c r="G439" s="184" t="e">
        <f t="shared" si="17"/>
        <v>#DIV/0!</v>
      </c>
      <c r="H439" s="185">
        <f t="shared" si="18"/>
        <v>0</v>
      </c>
    </row>
    <row r="440" spans="1:8" ht="24.75" customHeight="1" hidden="1">
      <c r="A440" s="146" t="s">
        <v>267</v>
      </c>
      <c r="B440" s="141" t="s">
        <v>425</v>
      </c>
      <c r="C440" s="138" t="s">
        <v>164</v>
      </c>
      <c r="D440" s="139"/>
      <c r="E440" s="140">
        <f>E441</f>
        <v>0</v>
      </c>
      <c r="F440" s="140">
        <f>F441</f>
        <v>0</v>
      </c>
      <c r="G440" s="184" t="e">
        <f t="shared" si="17"/>
        <v>#DIV/0!</v>
      </c>
      <c r="H440" s="185">
        <f t="shared" si="18"/>
        <v>0</v>
      </c>
    </row>
    <row r="441" spans="1:8" ht="24.75" customHeight="1" hidden="1">
      <c r="A441" s="146" t="s">
        <v>166</v>
      </c>
      <c r="B441" s="141" t="s">
        <v>425</v>
      </c>
      <c r="C441" s="138" t="s">
        <v>165</v>
      </c>
      <c r="D441" s="139"/>
      <c r="E441" s="140"/>
      <c r="F441" s="140"/>
      <c r="G441" s="184" t="e">
        <f t="shared" si="17"/>
        <v>#DIV/0!</v>
      </c>
      <c r="H441" s="185">
        <f t="shared" si="18"/>
        <v>0</v>
      </c>
    </row>
    <row r="442" spans="1:8" ht="24.75" customHeight="1" hidden="1">
      <c r="A442" s="146" t="s">
        <v>167</v>
      </c>
      <c r="B442" s="141" t="s">
        <v>454</v>
      </c>
      <c r="C442" s="138" t="s">
        <v>196</v>
      </c>
      <c r="D442" s="139"/>
      <c r="E442" s="140">
        <f>E443</f>
        <v>0</v>
      </c>
      <c r="F442" s="140">
        <f>F443</f>
        <v>0</v>
      </c>
      <c r="G442" s="184" t="e">
        <f t="shared" si="17"/>
        <v>#DIV/0!</v>
      </c>
      <c r="H442" s="185">
        <f t="shared" si="18"/>
        <v>0</v>
      </c>
    </row>
    <row r="443" spans="1:8" ht="0.75" customHeight="1">
      <c r="A443" s="148" t="s">
        <v>169</v>
      </c>
      <c r="B443" s="141" t="s">
        <v>454</v>
      </c>
      <c r="C443" s="143">
        <v>610</v>
      </c>
      <c r="D443" s="144"/>
      <c r="E443" s="145"/>
      <c r="F443" s="145"/>
      <c r="G443" s="184" t="e">
        <f t="shared" si="17"/>
        <v>#DIV/0!</v>
      </c>
      <c r="H443" s="185">
        <f t="shared" si="18"/>
        <v>0</v>
      </c>
    </row>
    <row r="444" spans="1:8" ht="15.75">
      <c r="A444" s="177" t="s">
        <v>480</v>
      </c>
      <c r="B444" s="141" t="s">
        <v>481</v>
      </c>
      <c r="C444" s="143"/>
      <c r="D444" s="144">
        <v>58873.23</v>
      </c>
      <c r="E444" s="145">
        <f>58873.23+599270.23+426760.81</f>
        <v>1084904.27</v>
      </c>
      <c r="F444" s="145">
        <f>314040.45+403822.04</f>
        <v>717862.49</v>
      </c>
      <c r="G444" s="184">
        <f t="shared" si="17"/>
        <v>66.16827952940032</v>
      </c>
      <c r="H444" s="185">
        <f t="shared" si="18"/>
        <v>367041.78</v>
      </c>
    </row>
    <row r="445" spans="1:8" ht="31.5" hidden="1">
      <c r="A445" s="179" t="s">
        <v>482</v>
      </c>
      <c r="B445" s="141" t="s">
        <v>483</v>
      </c>
      <c r="C445" s="143"/>
      <c r="D445" s="144"/>
      <c r="E445" s="145">
        <f>E455+E452+E446+E449</f>
        <v>542260.54</v>
      </c>
      <c r="F445" s="145">
        <f>F455+F452+F446+F449</f>
        <v>410448.54000000004</v>
      </c>
      <c r="G445" s="184">
        <f t="shared" si="17"/>
        <v>75.6921276255875</v>
      </c>
      <c r="H445" s="185">
        <f t="shared" si="18"/>
        <v>131812</v>
      </c>
    </row>
    <row r="446" spans="1:8" ht="31.5" hidden="1">
      <c r="A446" s="137" t="s">
        <v>520</v>
      </c>
      <c r="B446" s="141" t="s">
        <v>519</v>
      </c>
      <c r="C446" s="143"/>
      <c r="D446" s="144"/>
      <c r="E446" s="145">
        <f>E447</f>
        <v>58873.23</v>
      </c>
      <c r="F446" s="145">
        <f>F447</f>
        <v>0</v>
      </c>
      <c r="G446" s="184">
        <f t="shared" si="17"/>
        <v>0</v>
      </c>
      <c r="H446" s="185">
        <f t="shared" si="18"/>
        <v>58873.23</v>
      </c>
    </row>
    <row r="447" spans="1:8" ht="47.25" hidden="1">
      <c r="A447" s="166" t="s">
        <v>177</v>
      </c>
      <c r="B447" s="141" t="s">
        <v>519</v>
      </c>
      <c r="C447" s="138" t="s">
        <v>196</v>
      </c>
      <c r="D447" s="139"/>
      <c r="E447" s="145">
        <f>E448</f>
        <v>58873.23</v>
      </c>
      <c r="F447" s="145">
        <f>F448</f>
        <v>0</v>
      </c>
      <c r="G447" s="184">
        <f t="shared" si="17"/>
        <v>0</v>
      </c>
      <c r="H447" s="185">
        <f t="shared" si="18"/>
        <v>58873.23</v>
      </c>
    </row>
    <row r="448" spans="1:8" ht="15.75" hidden="1">
      <c r="A448" s="157" t="s">
        <v>217</v>
      </c>
      <c r="B448" s="141" t="s">
        <v>519</v>
      </c>
      <c r="C448" s="143">
        <v>610</v>
      </c>
      <c r="D448" s="144"/>
      <c r="E448" s="145">
        <v>58873.23</v>
      </c>
      <c r="F448" s="145"/>
      <c r="G448" s="184">
        <f t="shared" si="17"/>
        <v>0</v>
      </c>
      <c r="H448" s="185">
        <f t="shared" si="18"/>
        <v>58873.23</v>
      </c>
    </row>
    <row r="449" spans="1:8" ht="31.5" hidden="1">
      <c r="A449" s="137" t="s">
        <v>491</v>
      </c>
      <c r="B449" s="141" t="s">
        <v>518</v>
      </c>
      <c r="C449" s="143"/>
      <c r="D449" s="144"/>
      <c r="E449" s="145">
        <f>E450</f>
        <v>0</v>
      </c>
      <c r="F449" s="145">
        <f>F450</f>
        <v>0</v>
      </c>
      <c r="G449" s="184" t="e">
        <f t="shared" si="17"/>
        <v>#DIV/0!</v>
      </c>
      <c r="H449" s="185">
        <f t="shared" si="18"/>
        <v>0</v>
      </c>
    </row>
    <row r="450" spans="1:8" ht="15.75" hidden="1">
      <c r="A450" s="137" t="s">
        <v>167</v>
      </c>
      <c r="B450" s="141" t="s">
        <v>518</v>
      </c>
      <c r="C450" s="138" t="s">
        <v>170</v>
      </c>
      <c r="D450" s="139"/>
      <c r="E450" s="145">
        <f>E451</f>
        <v>0</v>
      </c>
      <c r="F450" s="145">
        <f>F451</f>
        <v>0</v>
      </c>
      <c r="G450" s="184" t="e">
        <f t="shared" si="17"/>
        <v>#DIV/0!</v>
      </c>
      <c r="H450" s="185">
        <f t="shared" si="18"/>
        <v>0</v>
      </c>
    </row>
    <row r="451" spans="1:8" ht="31.5" hidden="1">
      <c r="A451" s="148" t="s">
        <v>169</v>
      </c>
      <c r="B451" s="141" t="s">
        <v>518</v>
      </c>
      <c r="C451" s="143">
        <v>240</v>
      </c>
      <c r="D451" s="144"/>
      <c r="E451" s="145"/>
      <c r="F451" s="145"/>
      <c r="G451" s="184" t="e">
        <f t="shared" si="17"/>
        <v>#DIV/0!</v>
      </c>
      <c r="H451" s="185">
        <f t="shared" si="18"/>
        <v>0</v>
      </c>
    </row>
    <row r="452" spans="1:8" ht="15.75" hidden="1">
      <c r="A452" s="148" t="s">
        <v>493</v>
      </c>
      <c r="B452" s="141" t="s">
        <v>497</v>
      </c>
      <c r="C452" s="143"/>
      <c r="D452" s="144"/>
      <c r="E452" s="145">
        <f>E453</f>
        <v>56626.5</v>
      </c>
      <c r="F452" s="145">
        <f>F453</f>
        <v>56626.5</v>
      </c>
      <c r="G452" s="184">
        <f t="shared" si="17"/>
        <v>100</v>
      </c>
      <c r="H452" s="185">
        <f t="shared" si="18"/>
        <v>0</v>
      </c>
    </row>
    <row r="453" spans="1:8" ht="47.25" hidden="1">
      <c r="A453" s="148" t="s">
        <v>177</v>
      </c>
      <c r="B453" s="141" t="s">
        <v>497</v>
      </c>
      <c r="C453" s="143">
        <v>600</v>
      </c>
      <c r="D453" s="144"/>
      <c r="E453" s="145">
        <f>E454</f>
        <v>56626.5</v>
      </c>
      <c r="F453" s="145">
        <f>F454</f>
        <v>56626.5</v>
      </c>
      <c r="G453" s="184">
        <f t="shared" si="17"/>
        <v>100</v>
      </c>
      <c r="H453" s="185">
        <f t="shared" si="18"/>
        <v>0</v>
      </c>
    </row>
    <row r="454" spans="1:8" ht="15.75" hidden="1">
      <c r="A454" s="137" t="s">
        <v>217</v>
      </c>
      <c r="B454" s="141" t="s">
        <v>497</v>
      </c>
      <c r="C454" s="143">
        <v>610</v>
      </c>
      <c r="D454" s="144"/>
      <c r="E454" s="145">
        <v>56626.5</v>
      </c>
      <c r="F454" s="145">
        <v>56626.5</v>
      </c>
      <c r="G454" s="184">
        <f t="shared" si="17"/>
        <v>100</v>
      </c>
      <c r="H454" s="185">
        <f t="shared" si="18"/>
        <v>0</v>
      </c>
    </row>
    <row r="455" spans="1:8" ht="15.75" hidden="1">
      <c r="A455" s="148" t="s">
        <v>436</v>
      </c>
      <c r="B455" s="141" t="s">
        <v>494</v>
      </c>
      <c r="C455" s="143"/>
      <c r="D455" s="144"/>
      <c r="E455" s="145">
        <f>E456+E458</f>
        <v>426760.81000000006</v>
      </c>
      <c r="F455" s="145">
        <f>F456+F458</f>
        <v>353822.04000000004</v>
      </c>
      <c r="G455" s="184">
        <f aca="true" t="shared" si="19" ref="G455:G461">F455*100/E455</f>
        <v>82.9087469395327</v>
      </c>
      <c r="H455" s="185">
        <f aca="true" t="shared" si="20" ref="H455:H461">E455-F455</f>
        <v>72938.77000000002</v>
      </c>
    </row>
    <row r="456" spans="1:8" ht="47.25" hidden="1">
      <c r="A456" s="148" t="s">
        <v>177</v>
      </c>
      <c r="B456" s="141" t="s">
        <v>494</v>
      </c>
      <c r="C456" s="143">
        <v>600</v>
      </c>
      <c r="D456" s="144"/>
      <c r="E456" s="145">
        <f>E457</f>
        <v>6126.77</v>
      </c>
      <c r="F456" s="145">
        <f>F457</f>
        <v>0</v>
      </c>
      <c r="G456" s="184">
        <f t="shared" si="19"/>
        <v>0</v>
      </c>
      <c r="H456" s="185">
        <f t="shared" si="20"/>
        <v>6126.77</v>
      </c>
    </row>
    <row r="457" spans="1:8" ht="15.75" hidden="1">
      <c r="A457" s="137" t="s">
        <v>217</v>
      </c>
      <c r="B457" s="141" t="s">
        <v>494</v>
      </c>
      <c r="C457" s="143">
        <v>610</v>
      </c>
      <c r="D457" s="144"/>
      <c r="E457" s="145">
        <v>6126.77</v>
      </c>
      <c r="F457" s="145"/>
      <c r="G457" s="184">
        <f t="shared" si="19"/>
        <v>0</v>
      </c>
      <c r="H457" s="185">
        <f t="shared" si="20"/>
        <v>6126.77</v>
      </c>
    </row>
    <row r="458" spans="1:8" ht="15.75" hidden="1">
      <c r="A458" s="137" t="s">
        <v>171</v>
      </c>
      <c r="B458" s="141" t="s">
        <v>494</v>
      </c>
      <c r="C458" s="143">
        <v>800</v>
      </c>
      <c r="D458" s="144"/>
      <c r="E458" s="145">
        <f>E460+E459</f>
        <v>420634.04000000004</v>
      </c>
      <c r="F458" s="145">
        <f>F460+F459</f>
        <v>353822.04000000004</v>
      </c>
      <c r="G458" s="184">
        <f t="shared" si="19"/>
        <v>84.11635919907955</v>
      </c>
      <c r="H458" s="185">
        <f t="shared" si="20"/>
        <v>66812</v>
      </c>
    </row>
    <row r="459" spans="1:8" ht="15.75" hidden="1">
      <c r="A459" s="157" t="s">
        <v>408</v>
      </c>
      <c r="B459" s="141" t="s">
        <v>494</v>
      </c>
      <c r="C459" s="143">
        <v>830</v>
      </c>
      <c r="D459" s="144"/>
      <c r="E459" s="145">
        <v>203822.04</v>
      </c>
      <c r="F459" s="145">
        <v>203822.04</v>
      </c>
      <c r="G459" s="184">
        <f t="shared" si="19"/>
        <v>100</v>
      </c>
      <c r="H459" s="185">
        <f t="shared" si="20"/>
        <v>0</v>
      </c>
    </row>
    <row r="460" spans="1:8" ht="15.75" hidden="1">
      <c r="A460" s="157" t="s">
        <v>172</v>
      </c>
      <c r="B460" s="141" t="s">
        <v>494</v>
      </c>
      <c r="C460" s="143">
        <v>850</v>
      </c>
      <c r="D460" s="144"/>
      <c r="E460" s="145">
        <v>216812</v>
      </c>
      <c r="F460" s="145">
        <v>150000</v>
      </c>
      <c r="G460" s="184">
        <f t="shared" si="19"/>
        <v>69.18436248916112</v>
      </c>
      <c r="H460" s="185">
        <f t="shared" si="20"/>
        <v>66812</v>
      </c>
    </row>
    <row r="461" spans="1:8" s="201" customFormat="1" ht="15.75">
      <c r="A461" s="195" t="s">
        <v>401</v>
      </c>
      <c r="B461" s="196"/>
      <c r="C461" s="196"/>
      <c r="D461" s="197">
        <v>70447816.28</v>
      </c>
      <c r="E461" s="198">
        <f>E6+E27+E39+E67+E77+E104+E113+E132+E142+E181+E194+E204+E277+E334+E305+E126+E369+E321+E444</f>
        <v>76687381.00999999</v>
      </c>
      <c r="F461" s="198">
        <f>F6+F27+F39+F67+F77+F104+F113+F132+F142+F181+F194+F204+F277+F334+F305+F126+F369+F321+F444</f>
        <v>34574586.28</v>
      </c>
      <c r="G461" s="199">
        <f t="shared" si="19"/>
        <v>45.085105038978305</v>
      </c>
      <c r="H461" s="200">
        <f t="shared" si="20"/>
        <v>42112794.72999999</v>
      </c>
    </row>
    <row r="462" ht="15.75">
      <c r="F462" s="182"/>
    </row>
    <row r="463" ht="15.75">
      <c r="F463" s="182"/>
    </row>
  </sheetData>
  <sheetProtection/>
  <mergeCells count="10">
    <mergeCell ref="A3:H3"/>
    <mergeCell ref="A2:H2"/>
    <mergeCell ref="A1:H1"/>
    <mergeCell ref="G4:G5"/>
    <mergeCell ref="H4:H5"/>
    <mergeCell ref="A4:A5"/>
    <mergeCell ref="B4:B5"/>
    <mergeCell ref="D4:D5"/>
    <mergeCell ref="E4:E5"/>
    <mergeCell ref="F4:F5"/>
  </mergeCells>
  <printOptions/>
  <pageMargins left="0.7086614173228347" right="0.7086614173228347" top="0.4330708661417323" bottom="0.4724409448818898" header="0.31496062992125984" footer="0.31496062992125984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9.8515625" style="0" customWidth="1"/>
    <col min="2" max="2" width="38.421875" style="0" customWidth="1"/>
    <col min="3" max="3" width="22.28125" style="0" customWidth="1"/>
  </cols>
  <sheetData>
    <row r="1" spans="1:3" ht="77.25" customHeight="1">
      <c r="A1" s="206" t="s">
        <v>620</v>
      </c>
      <c r="B1" s="215"/>
      <c r="C1" s="215"/>
    </row>
    <row r="3" spans="1:3" ht="29.25" customHeight="1">
      <c r="A3" s="216" t="s">
        <v>621</v>
      </c>
      <c r="B3" s="216"/>
      <c r="C3" s="216"/>
    </row>
    <row r="4" spans="1:3" ht="15.75">
      <c r="A4" s="108" t="s">
        <v>534</v>
      </c>
      <c r="B4" s="109"/>
      <c r="C4" s="110" t="s">
        <v>400</v>
      </c>
    </row>
    <row r="5" spans="1:3" ht="33.75" customHeight="1">
      <c r="A5" s="111" t="s">
        <v>535</v>
      </c>
      <c r="B5" s="112" t="s">
        <v>536</v>
      </c>
      <c r="C5" s="111" t="s">
        <v>537</v>
      </c>
    </row>
    <row r="6" spans="1:3" ht="33.75" customHeight="1">
      <c r="A6" s="10">
        <v>1</v>
      </c>
      <c r="B6" s="10">
        <v>2</v>
      </c>
      <c r="C6" s="10">
        <v>3</v>
      </c>
    </row>
    <row r="7" spans="1:3" ht="33.75" customHeight="1">
      <c r="A7" s="113" t="s">
        <v>538</v>
      </c>
      <c r="B7" s="114" t="s">
        <v>539</v>
      </c>
      <c r="C7" s="115">
        <f>SUM(C10)</f>
        <v>231039.93999999762</v>
      </c>
    </row>
    <row r="8" spans="1:3" ht="33.75" customHeight="1">
      <c r="A8" s="116" t="s">
        <v>540</v>
      </c>
      <c r="B8" s="117" t="s">
        <v>541</v>
      </c>
      <c r="C8" s="118">
        <v>-34574586.28</v>
      </c>
    </row>
    <row r="9" spans="1:3" ht="33.75" customHeight="1">
      <c r="A9" s="116" t="s">
        <v>542</v>
      </c>
      <c r="B9" s="117" t="s">
        <v>543</v>
      </c>
      <c r="C9" s="118">
        <v>34805626.22</v>
      </c>
    </row>
    <row r="10" spans="1:3" ht="33.75" customHeight="1">
      <c r="A10" s="119"/>
      <c r="B10" s="120" t="s">
        <v>399</v>
      </c>
      <c r="C10" s="121">
        <f>C9+C8</f>
        <v>231039.93999999762</v>
      </c>
    </row>
    <row r="11" ht="12.75">
      <c r="C11" s="122"/>
    </row>
  </sheetData>
  <sheetProtection/>
  <mergeCells count="2">
    <mergeCell ref="A1:C1"/>
    <mergeCell ref="A3:C3"/>
  </mergeCells>
  <printOptions/>
  <pageMargins left="0.7" right="0.19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7.00390625" style="25" customWidth="1"/>
    <col min="2" max="2" width="31.8515625" style="133" customWidth="1"/>
  </cols>
  <sheetData>
    <row r="1" spans="1:2" ht="84.75" customHeight="1">
      <c r="A1" s="206" t="s">
        <v>622</v>
      </c>
      <c r="B1" s="206"/>
    </row>
    <row r="2" spans="1:2" ht="15.75">
      <c r="A2" s="217" t="s">
        <v>544</v>
      </c>
      <c r="B2" s="217"/>
    </row>
    <row r="3" spans="1:2" ht="15.75">
      <c r="A3" s="218" t="s">
        <v>623</v>
      </c>
      <c r="B3" s="218"/>
    </row>
    <row r="4" spans="1:2" ht="15.75">
      <c r="A4" s="123"/>
      <c r="B4" s="124"/>
    </row>
    <row r="5" spans="1:2" ht="24.75" customHeight="1">
      <c r="A5" s="125" t="s">
        <v>545</v>
      </c>
      <c r="B5" s="126" t="s">
        <v>399</v>
      </c>
    </row>
    <row r="6" spans="1:2" ht="24.75" customHeight="1">
      <c r="A6" s="125" t="s">
        <v>546</v>
      </c>
      <c r="B6" s="127">
        <f>SUM(B7:B8)</f>
        <v>57</v>
      </c>
    </row>
    <row r="7" spans="1:2" ht="24.75" customHeight="1">
      <c r="A7" s="128" t="s">
        <v>547</v>
      </c>
      <c r="B7" s="129">
        <v>11</v>
      </c>
    </row>
    <row r="8" spans="1:2" ht="24.75" customHeight="1">
      <c r="A8" s="128" t="s">
        <v>548</v>
      </c>
      <c r="B8" s="129">
        <f>10+36</f>
        <v>46</v>
      </c>
    </row>
    <row r="9" spans="1:2" ht="24.75" customHeight="1">
      <c r="A9" s="125" t="s">
        <v>549</v>
      </c>
      <c r="B9" s="130">
        <f>SUM(B10:B11)</f>
        <v>16565.3</v>
      </c>
    </row>
    <row r="10" spans="1:2" ht="24.75" customHeight="1">
      <c r="A10" s="128" t="s">
        <v>547</v>
      </c>
      <c r="B10" s="131">
        <v>5864</v>
      </c>
    </row>
    <row r="11" spans="1:2" ht="24.75" customHeight="1">
      <c r="A11" s="128" t="s">
        <v>548</v>
      </c>
      <c r="B11" s="131">
        <v>10701.3</v>
      </c>
    </row>
    <row r="12" spans="1:2" ht="15.75">
      <c r="A12" s="132"/>
      <c r="B12" s="124"/>
    </row>
    <row r="13" ht="15.75">
      <c r="A13" s="132"/>
    </row>
    <row r="14" spans="1:2" ht="15.75">
      <c r="A14" s="107"/>
      <c r="B14" s="134"/>
    </row>
    <row r="15" ht="15.75">
      <c r="A15" s="132"/>
    </row>
    <row r="16" ht="15.75">
      <c r="A16" s="132"/>
    </row>
    <row r="17" ht="15.75">
      <c r="A17" s="132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2022-07-12T06:51:40Z</cp:lastPrinted>
  <dcterms:created xsi:type="dcterms:W3CDTF">1996-10-08T23:32:33Z</dcterms:created>
  <dcterms:modified xsi:type="dcterms:W3CDTF">2022-07-12T06:57:08Z</dcterms:modified>
  <cp:category/>
  <cp:version/>
  <cp:contentType/>
  <cp:contentStatus/>
</cp:coreProperties>
</file>