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751" activeTab="4"/>
  </bookViews>
  <sheets>
    <sheet name="доходы 2024" sheetId="1" r:id="rId1"/>
    <sheet name="расходы 2024" sheetId="3" r:id="rId2"/>
    <sheet name="программы 2024" sheetId="5" r:id="rId3"/>
    <sheet name="расходы РзПР2024" sheetId="7" r:id="rId4"/>
    <sheet name="ведомственная 2024" sheetId="9" r:id="rId5"/>
    <sheet name="источники 2024" sheetId="11" r:id="rId6"/>
  </sheets>
  <definedNames>
    <definedName name="_xlnm._FilterDatabase" localSheetId="1" hidden="1">'расходы 2024'!$A$5:$G$279</definedName>
    <definedName name="_xlnm.Print_Area" localSheetId="4">'ведомственная 2024'!$A$1:$G$279</definedName>
    <definedName name="_xlnm.Print_Area" localSheetId="2">'программы 2024'!$A$1:$D$177</definedName>
    <definedName name="_xlnm.Print_Area" localSheetId="1">'расходы 2024'!$A$1:$G$279</definedName>
    <definedName name="_xlnm.Print_Area" localSheetId="3">'расходы РзПР2024'!$A$1:$E$57</definedName>
  </definedNames>
  <calcPr calcId="124519" iterate="1"/>
</workbook>
</file>

<file path=xl/calcChain.xml><?xml version="1.0" encoding="utf-8"?>
<calcChain xmlns="http://schemas.openxmlformats.org/spreadsheetml/2006/main">
  <c r="G60" i="9"/>
  <c r="D52" i="5"/>
  <c r="G60" i="3"/>
  <c r="D116" i="5"/>
  <c r="D99"/>
  <c r="D102"/>
  <c r="D80"/>
  <c r="D77"/>
  <c r="D69"/>
  <c r="G278" i="9"/>
  <c r="G277"/>
  <c r="G276"/>
  <c r="G274"/>
  <c r="G273" s="1"/>
  <c r="G272" s="1"/>
  <c r="G267" s="1"/>
  <c r="G266" s="1"/>
  <c r="G265" s="1"/>
  <c r="G264" s="1"/>
  <c r="G270"/>
  <c r="G269" s="1"/>
  <c r="G268" s="1"/>
  <c r="G262"/>
  <c r="G261"/>
  <c r="G260" s="1"/>
  <c r="G259" s="1"/>
  <c r="G255"/>
  <c r="G254"/>
  <c r="G251" s="1"/>
  <c r="G250" s="1"/>
  <c r="G253"/>
  <c r="G252" s="1"/>
  <c r="G247"/>
  <c r="G246" s="1"/>
  <c r="G242" s="1"/>
  <c r="G244"/>
  <c r="G243"/>
  <c r="G238"/>
  <c r="G237"/>
  <c r="G236" s="1"/>
  <c r="G235" s="1"/>
  <c r="G233"/>
  <c r="G232"/>
  <c r="G230"/>
  <c r="G229"/>
  <c r="G227"/>
  <c r="G226"/>
  <c r="G225" s="1"/>
  <c r="G223"/>
  <c r="G222"/>
  <c r="G221" s="1"/>
  <c r="G220" s="1"/>
  <c r="G219" s="1"/>
  <c r="G215"/>
  <c r="G213"/>
  <c r="G211"/>
  <c r="G210" s="1"/>
  <c r="G209" s="1"/>
  <c r="G207"/>
  <c r="G206"/>
  <c r="G205" s="1"/>
  <c r="G204" s="1"/>
  <c r="G203" s="1"/>
  <c r="G200"/>
  <c r="G199" s="1"/>
  <c r="G197"/>
  <c r="G196"/>
  <c r="G195" s="1"/>
  <c r="G191"/>
  <c r="G189"/>
  <c r="G188" s="1"/>
  <c r="G187" s="1"/>
  <c r="G182"/>
  <c r="G181"/>
  <c r="G180" s="1"/>
  <c r="G179" s="1"/>
  <c r="G175"/>
  <c r="G174" s="1"/>
  <c r="G173" s="1"/>
  <c r="G167"/>
  <c r="G166"/>
  <c r="G165"/>
  <c r="G164" s="1"/>
  <c r="G163"/>
  <c r="G162"/>
  <c r="G160"/>
  <c r="G159" s="1"/>
  <c r="G158" s="1"/>
  <c r="G154"/>
  <c r="G153" s="1"/>
  <c r="G152" s="1"/>
  <c r="G150"/>
  <c r="G149" s="1"/>
  <c r="G147"/>
  <c r="G146"/>
  <c r="G144"/>
  <c r="G143" s="1"/>
  <c r="G137"/>
  <c r="G136"/>
  <c r="G135"/>
  <c r="G134" s="1"/>
  <c r="G133" s="1"/>
  <c r="G131"/>
  <c r="G130"/>
  <c r="G128"/>
  <c r="G127" s="1"/>
  <c r="G126" s="1"/>
  <c r="G125" s="1"/>
  <c r="G124" s="1"/>
  <c r="G123" s="1"/>
  <c r="G120"/>
  <c r="G118"/>
  <c r="G117"/>
  <c r="G116"/>
  <c r="G115"/>
  <c r="G113"/>
  <c r="G112"/>
  <c r="G111"/>
  <c r="G110"/>
  <c r="G109" s="1"/>
  <c r="G107"/>
  <c r="G106"/>
  <c r="G104"/>
  <c r="G103" s="1"/>
  <c r="G102" s="1"/>
  <c r="G97"/>
  <c r="G95"/>
  <c r="G94"/>
  <c r="G93" s="1"/>
  <c r="G92" s="1"/>
  <c r="G91" s="1"/>
  <c r="G90" s="1"/>
  <c r="G88"/>
  <c r="G87"/>
  <c r="G86"/>
  <c r="G85" s="1"/>
  <c r="G83"/>
  <c r="G82"/>
  <c r="G80"/>
  <c r="G79" s="1"/>
  <c r="G76" s="1"/>
  <c r="G75" s="1"/>
  <c r="G72"/>
  <c r="G71" s="1"/>
  <c r="G70" s="1"/>
  <c r="G69" s="1"/>
  <c r="G65"/>
  <c r="G63" s="1"/>
  <c r="G61"/>
  <c r="G59"/>
  <c r="G56"/>
  <c r="G55" s="1"/>
  <c r="G53"/>
  <c r="G52" s="1"/>
  <c r="G50"/>
  <c r="G49" s="1"/>
  <c r="G43"/>
  <c r="G42" s="1"/>
  <c r="G36"/>
  <c r="G35" s="1"/>
  <c r="G30"/>
  <c r="G26"/>
  <c r="G25"/>
  <c r="G23"/>
  <c r="G22" s="1"/>
  <c r="G20"/>
  <c r="G19"/>
  <c r="G13"/>
  <c r="G12" s="1"/>
  <c r="G9" s="1"/>
  <c r="G8" s="1"/>
  <c r="G11"/>
  <c r="G10" s="1"/>
  <c r="G117" i="3"/>
  <c r="G112"/>
  <c r="G22"/>
  <c r="G18"/>
  <c r="G17" s="1"/>
  <c r="G28"/>
  <c r="D145" i="5"/>
  <c r="D144" s="1"/>
  <c r="D137" s="1"/>
  <c r="D158"/>
  <c r="D57"/>
  <c r="D40"/>
  <c r="G65" i="3"/>
  <c r="G278"/>
  <c r="G207"/>
  <c r="G262"/>
  <c r="G261" s="1"/>
  <c r="G258" s="1"/>
  <c r="G257" s="1"/>
  <c r="G58" i="9" l="1"/>
  <c r="G48" s="1"/>
  <c r="G47" s="1"/>
  <c r="G41"/>
  <c r="G40" s="1"/>
  <c r="G39"/>
  <c r="G38" s="1"/>
  <c r="G157"/>
  <c r="G156"/>
  <c r="G155" s="1"/>
  <c r="G32"/>
  <c r="G33"/>
  <c r="G34"/>
  <c r="G28" s="1"/>
  <c r="G241"/>
  <c r="G240"/>
  <c r="G171"/>
  <c r="G170" s="1"/>
  <c r="G172"/>
  <c r="G185"/>
  <c r="G186"/>
  <c r="G74"/>
  <c r="G29"/>
  <c r="G142"/>
  <c r="G18"/>
  <c r="G78"/>
  <c r="G77" s="1"/>
  <c r="G101"/>
  <c r="G100" s="1"/>
  <c r="G99" s="1"/>
  <c r="G258"/>
  <c r="G257" s="1"/>
  <c r="G249" s="1"/>
  <c r="G177"/>
  <c r="G178"/>
  <c r="G193"/>
  <c r="G194"/>
  <c r="G141"/>
  <c r="G140"/>
  <c r="G139" s="1"/>
  <c r="G122" s="1"/>
  <c r="G202"/>
  <c r="G184" s="1"/>
  <c r="G208"/>
  <c r="G218"/>
  <c r="G217" s="1"/>
  <c r="G68"/>
  <c r="G67" s="1"/>
  <c r="G66" s="1"/>
  <c r="G260" i="3"/>
  <c r="G259" s="1"/>
  <c r="D98" i="5"/>
  <c r="D97" s="1"/>
  <c r="D96" s="1"/>
  <c r="D48"/>
  <c r="D47" s="1"/>
  <c r="D20"/>
  <c r="D19"/>
  <c r="G233" i="3"/>
  <c r="G232"/>
  <c r="G154"/>
  <c r="G95"/>
  <c r="G94" s="1"/>
  <c r="G56"/>
  <c r="G55"/>
  <c r="G26"/>
  <c r="G25" s="1"/>
  <c r="G46" i="9" l="1"/>
  <c r="G45" s="1"/>
  <c r="G169"/>
  <c r="G17"/>
  <c r="G16" s="1"/>
  <c r="G15" s="1"/>
  <c r="G7" s="1"/>
  <c r="G279" s="1"/>
  <c r="D142" i="5"/>
  <c r="D141" s="1"/>
  <c r="D139"/>
  <c r="D138" s="1"/>
  <c r="D106"/>
  <c r="D105" s="1"/>
  <c r="D104" s="1"/>
  <c r="G247" i="3"/>
  <c r="G246" s="1"/>
  <c r="G244"/>
  <c r="G243" s="1"/>
  <c r="G30"/>
  <c r="D45" i="5"/>
  <c r="D44" s="1"/>
  <c r="D112"/>
  <c r="D111" s="1"/>
  <c r="G6" i="9" l="1"/>
  <c r="G242" i="3"/>
  <c r="D136" i="5"/>
  <c r="D135" s="1"/>
  <c r="G240" i="3"/>
  <c r="G241"/>
  <c r="G131"/>
  <c r="G130" s="1"/>
  <c r="G128"/>
  <c r="G127" s="1"/>
  <c r="G104"/>
  <c r="G103" s="1"/>
  <c r="G126" l="1"/>
  <c r="G125" s="1"/>
  <c r="G124" s="1"/>
  <c r="G123" s="1"/>
  <c r="D133" i="5" l="1"/>
  <c r="D132" s="1"/>
  <c r="D131" s="1"/>
  <c r="G238" i="3"/>
  <c r="G237" s="1"/>
  <c r="G236" s="1"/>
  <c r="G235" s="1"/>
  <c r="D156" i="5" l="1"/>
  <c r="D151"/>
  <c r="D150" s="1"/>
  <c r="D149" s="1"/>
  <c r="D148" s="1"/>
  <c r="D118"/>
  <c r="D117" s="1"/>
  <c r="D129"/>
  <c r="D127"/>
  <c r="D124"/>
  <c r="D122"/>
  <c r="D115"/>
  <c r="D114" s="1"/>
  <c r="D100"/>
  <c r="D94"/>
  <c r="D93" s="1"/>
  <c r="D91"/>
  <c r="D90" s="1"/>
  <c r="D88"/>
  <c r="D87" s="1"/>
  <c r="D85"/>
  <c r="D84" s="1"/>
  <c r="D82"/>
  <c r="D81" s="1"/>
  <c r="D79"/>
  <c r="D78" s="1"/>
  <c r="D76"/>
  <c r="D75" s="1"/>
  <c r="D68"/>
  <c r="D70"/>
  <c r="D62"/>
  <c r="D58" s="1"/>
  <c r="D61"/>
  <c r="D51"/>
  <c r="D55"/>
  <c r="D53"/>
  <c r="D42"/>
  <c r="D41" s="1"/>
  <c r="D39"/>
  <c r="D38" s="1"/>
  <c r="D33"/>
  <c r="D32" s="1"/>
  <c r="D30"/>
  <c r="D29" s="1"/>
  <c r="D26"/>
  <c r="D25" s="1"/>
  <c r="D24" s="1"/>
  <c r="D17"/>
  <c r="D16" s="1"/>
  <c r="D13"/>
  <c r="D10"/>
  <c r="D9" s="1"/>
  <c r="D8" s="1"/>
  <c r="G270" i="3"/>
  <c r="G269" s="1"/>
  <c r="G268" s="1"/>
  <c r="G223"/>
  <c r="G222" s="1"/>
  <c r="G221" s="1"/>
  <c r="D155" i="5" l="1"/>
  <c r="D154" s="1"/>
  <c r="D12"/>
  <c r="D7" s="1"/>
  <c r="D6" s="1"/>
  <c r="D74"/>
  <c r="D50"/>
  <c r="D110"/>
  <c r="D73"/>
  <c r="D72" s="1"/>
  <c r="D121"/>
  <c r="D126"/>
  <c r="D67"/>
  <c r="D66" s="1"/>
  <c r="D65" s="1"/>
  <c r="D60"/>
  <c r="D59" s="1"/>
  <c r="D28"/>
  <c r="D23" s="1"/>
  <c r="D22" s="1"/>
  <c r="D14"/>
  <c r="G206" i="3"/>
  <c r="G205" s="1"/>
  <c r="G204" s="1"/>
  <c r="G203" s="1"/>
  <c r="D153" i="5" l="1"/>
  <c r="D147"/>
  <c r="D37"/>
  <c r="D36" s="1"/>
  <c r="D64"/>
  <c r="D120"/>
  <c r="D109" s="1"/>
  <c r="D35" l="1"/>
  <c r="D108"/>
  <c r="D177" l="1"/>
  <c r="G63" i="3"/>
  <c r="D27" i="7"/>
  <c r="D41"/>
  <c r="D38"/>
  <c r="D34"/>
  <c r="D28"/>
  <c r="D26"/>
  <c r="D24"/>
  <c r="D23"/>
  <c r="D22"/>
  <c r="D21"/>
  <c r="D18"/>
  <c r="D16"/>
  <c r="D14"/>
  <c r="D12"/>
  <c r="D11"/>
  <c r="D9"/>
  <c r="D8"/>
  <c r="C54" i="1"/>
  <c r="C52"/>
  <c r="C51"/>
  <c r="C49"/>
  <c r="C38"/>
  <c r="C32"/>
  <c r="C20"/>
  <c r="C17"/>
  <c r="C14"/>
  <c r="C10"/>
  <c r="C8"/>
  <c r="C16" l="1"/>
  <c r="C29"/>
  <c r="C25"/>
  <c r="C24"/>
  <c r="C22"/>
  <c r="C19"/>
  <c r="E51" i="7" l="1"/>
  <c r="D51"/>
  <c r="E40"/>
  <c r="D40"/>
  <c r="E37"/>
  <c r="D37"/>
  <c r="D35" s="1"/>
  <c r="E35"/>
  <c r="D33"/>
  <c r="E33"/>
  <c r="E31"/>
  <c r="D31"/>
  <c r="E29"/>
  <c r="E25"/>
  <c r="D25"/>
  <c r="D19"/>
  <c r="E19"/>
  <c r="D17"/>
  <c r="D15" s="1"/>
  <c r="E15"/>
  <c r="E13"/>
  <c r="D13"/>
  <c r="E7"/>
  <c r="D174" i="5"/>
  <c r="D172"/>
  <c r="D169"/>
  <c r="D168" s="1"/>
  <c r="D166"/>
  <c r="D165" s="1"/>
  <c r="D163"/>
  <c r="D162" s="1"/>
  <c r="G277" i="3"/>
  <c r="G276" s="1"/>
  <c r="G274"/>
  <c r="G273" s="1"/>
  <c r="G255"/>
  <c r="G254" s="1"/>
  <c r="G230"/>
  <c r="G229" s="1"/>
  <c r="G227"/>
  <c r="G226"/>
  <c r="G215"/>
  <c r="G213"/>
  <c r="G211"/>
  <c r="G210" s="1"/>
  <c r="G200"/>
  <c r="G199" s="1"/>
  <c r="G197"/>
  <c r="G196" s="1"/>
  <c r="G195" s="1"/>
  <c r="G194" s="1"/>
  <c r="G191"/>
  <c r="G189"/>
  <c r="G182"/>
  <c r="G175"/>
  <c r="G174" s="1"/>
  <c r="G167"/>
  <c r="G163" s="1"/>
  <c r="G162" s="1"/>
  <c r="G166"/>
  <c r="G160"/>
  <c r="G159" s="1"/>
  <c r="G158" s="1"/>
  <c r="G157" s="1"/>
  <c r="G153"/>
  <c r="G152" s="1"/>
  <c r="G150"/>
  <c r="G149" s="1"/>
  <c r="G147"/>
  <c r="G146" s="1"/>
  <c r="G144"/>
  <c r="G143" s="1"/>
  <c r="G137"/>
  <c r="G136" s="1"/>
  <c r="G135" s="1"/>
  <c r="G120"/>
  <c r="G107"/>
  <c r="G106" s="1"/>
  <c r="G102" s="1"/>
  <c r="G118"/>
  <c r="G116"/>
  <c r="G113"/>
  <c r="G111"/>
  <c r="G97"/>
  <c r="G93" s="1"/>
  <c r="G88"/>
  <c r="G87" s="1"/>
  <c r="G83"/>
  <c r="G82" s="1"/>
  <c r="G80"/>
  <c r="G79" s="1"/>
  <c r="G72"/>
  <c r="G61"/>
  <c r="G59"/>
  <c r="G53"/>
  <c r="G52" s="1"/>
  <c r="G50"/>
  <c r="G49" s="1"/>
  <c r="G43"/>
  <c r="G42" s="1"/>
  <c r="G36"/>
  <c r="G35" s="1"/>
  <c r="G23"/>
  <c r="G20"/>
  <c r="G19" s="1"/>
  <c r="G13"/>
  <c r="G12" s="1"/>
  <c r="G9" s="1"/>
  <c r="G8" s="1"/>
  <c r="G11"/>
  <c r="G10" s="1"/>
  <c r="G209" l="1"/>
  <c r="G202" s="1"/>
  <c r="G225"/>
  <c r="G220" s="1"/>
  <c r="G219" s="1"/>
  <c r="G218" s="1"/>
  <c r="G92"/>
  <c r="G91" s="1"/>
  <c r="G90" s="1"/>
  <c r="G272"/>
  <c r="G267" s="1"/>
  <c r="G266" s="1"/>
  <c r="G265" s="1"/>
  <c r="G264" s="1"/>
  <c r="D171" i="5"/>
  <c r="D161" s="1"/>
  <c r="D160" s="1"/>
  <c r="G193" i="3"/>
  <c r="G71"/>
  <c r="G70" s="1"/>
  <c r="G69" s="1"/>
  <c r="G58"/>
  <c r="G173"/>
  <c r="G115"/>
  <c r="G188"/>
  <c r="G142"/>
  <c r="G181"/>
  <c r="G180" s="1"/>
  <c r="G179" s="1"/>
  <c r="G156"/>
  <c r="G155" s="1"/>
  <c r="G134"/>
  <c r="G133" s="1"/>
  <c r="G86"/>
  <c r="G85" s="1"/>
  <c r="G110"/>
  <c r="E57" i="7"/>
  <c r="D7"/>
  <c r="D57" s="1"/>
  <c r="G34" i="3"/>
  <c r="G33"/>
  <c r="G32"/>
  <c r="G29" s="1"/>
  <c r="G41"/>
  <c r="G40" s="1"/>
  <c r="G39"/>
  <c r="G38" s="1"/>
  <c r="G253"/>
  <c r="G252" s="1"/>
  <c r="G251"/>
  <c r="G250" s="1"/>
  <c r="G249" s="1"/>
  <c r="G165"/>
  <c r="G164" s="1"/>
  <c r="D50" i="1"/>
  <c r="D48" s="1"/>
  <c r="C50"/>
  <c r="C48" s="1"/>
  <c r="C37"/>
  <c r="C36" s="1"/>
  <c r="D37"/>
  <c r="D36" s="1"/>
  <c r="C28"/>
  <c r="D27"/>
  <c r="C27"/>
  <c r="D23"/>
  <c r="C23"/>
  <c r="D21"/>
  <c r="C21"/>
  <c r="C18"/>
  <c r="D18"/>
  <c r="D15"/>
  <c r="C15"/>
  <c r="D13"/>
  <c r="C13"/>
  <c r="C9"/>
  <c r="C7"/>
  <c r="D7"/>
  <c r="G16" i="3" l="1"/>
  <c r="G15" s="1"/>
  <c r="G48"/>
  <c r="G47" s="1"/>
  <c r="G140"/>
  <c r="G139" s="1"/>
  <c r="G141"/>
  <c r="D35" i="1"/>
  <c r="D34" s="1"/>
  <c r="G208" i="3"/>
  <c r="G109"/>
  <c r="G177"/>
  <c r="G178"/>
  <c r="G171"/>
  <c r="G170" s="1"/>
  <c r="G172"/>
  <c r="G187"/>
  <c r="D12" i="1"/>
  <c r="D6" s="1"/>
  <c r="C35"/>
  <c r="C34" s="1"/>
  <c r="G68" i="3"/>
  <c r="G67" s="1"/>
  <c r="C12" i="1"/>
  <c r="C6" s="1"/>
  <c r="G217" i="3"/>
  <c r="G46" l="1"/>
  <c r="G45" s="1"/>
  <c r="G101"/>
  <c r="G100" s="1"/>
  <c r="G99" s="1"/>
  <c r="G185"/>
  <c r="G184" s="1"/>
  <c r="G169" s="1"/>
  <c r="G186"/>
  <c r="G122"/>
  <c r="G7"/>
  <c r="D58" i="1"/>
  <c r="D9" i="11" s="1"/>
  <c r="C9" s="1"/>
  <c r="C58" i="1"/>
  <c r="G76" i="3"/>
  <c r="G75" s="1"/>
  <c r="G78"/>
  <c r="G77" s="1"/>
  <c r="G74" l="1"/>
  <c r="G66"/>
  <c r="G279" l="1"/>
  <c r="G6"/>
  <c r="D10" i="11" l="1"/>
  <c r="D11" s="1"/>
  <c r="D8" s="1"/>
  <c r="C10" l="1"/>
  <c r="C11" s="1"/>
  <c r="C8" s="1"/>
</calcChain>
</file>

<file path=xl/sharedStrings.xml><?xml version="1.0" encoding="utf-8"?>
<sst xmlns="http://schemas.openxmlformats.org/spreadsheetml/2006/main" count="3164" uniqueCount="370">
  <si>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</si>
  <si>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</si>
  <si>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</si>
  <si>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</si>
  <si>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</si>
  <si>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</si>
  <si>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</si>
  <si>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</si>
  <si>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</si>
  <si>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</si>
  <si>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</si>
  <si>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</si>
  <si>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</si>
  <si>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</si>
  <si>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</si>
  <si>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</si>
  <si>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</si>
  <si>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</si>
  <si>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</si>
  <si>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</si>
  <si>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</si>
  <si>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</si>
  <si>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</si>
  <si>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</si>
  <si>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</si>
  <si>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</si>
  <si>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</si>
  <si>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</si>
  <si>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</si>
  <si>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</si>
  <si>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</si>
  <si>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</si>
  <si>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</si>
  <si>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</si>
  <si>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</si>
  <si>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</si>
  <si>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</si>
  <si>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</si>
  <si>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</si>
  <si>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</si>
  <si>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</si>
  <si>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</si>
  <si>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</si>
  <si>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</si>
  <si>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</si>
  <si>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</si>
  <si>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</si>
  <si>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</si>
  <si>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</si>
  <si>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</si>
  <si>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</si>
  <si>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</si>
  <si>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</si>
  <si>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</si>
  <si>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</si>
  <si>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</si>
  <si>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</si>
  <si>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</si>
  <si>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</si>
  <si>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</si>
  <si>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</si>
  <si>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</si>
  <si>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</si>
  <si>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</si>
  <si>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</si>
  <si>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</si>
  <si>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</si>
  <si>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</si>
  <si>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</si>
  <si>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</si>
  <si>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</si>
  <si>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</si>
  <si>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</si>
  <si>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</si>
  <si>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</si>
  <si>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</si>
  <si>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</si>
  <si>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</si>
  <si>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</si>
  <si>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</si>
  <si>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</si>
  <si>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</si>
  <si>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</si>
  <si>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</si>
  <si>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</si>
  <si>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</si>
  <si>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</si>
  <si>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</si>
  <si>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</si>
  <si>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</si>
  <si>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</si>
  <si>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</si>
  <si>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</si>
  <si>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</si>
  <si>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</si>
  <si>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</si>
  <si>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</si>
  <si>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</si>
  <si>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</si>
  <si>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</si>
  <si>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</si>
  <si>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</si>
  <si>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</si>
  <si>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</si>
  <si>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</si>
  <si>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</si>
  <si>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</si>
  <si>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</si>
  <si>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</si>
  <si>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</si>
  <si>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</si>
  <si>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</si>
  <si>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</si>
  <si>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</si>
  <si>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</si>
  <si>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</si>
  <si>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</si>
  <si>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</si>
  <si>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</si>
  <si>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</si>
  <si>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</si>
  <si>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</si>
  <si>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</si>
  <si>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</si>
  <si>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</si>
  <si>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</si>
  <si>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</si>
  <si>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</si>
  <si>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</si>
  <si>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</si>
  <si>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</si>
  <si>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200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</si>
  <si>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</si>
  <si>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</si>
  <si>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</si>
  <si>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</si>
  <si>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</si>
  <si>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</si>
  <si>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</si>
  <si>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</si>
  <si>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</si>
  <si>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</si>
  <si>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</si>
  <si>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</si>
  <si>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</si>
  <si>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</si>
  <si>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</si>
  <si>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</si>
  <si>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</si>
  <si>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</si>
  <si>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</si>
  <si>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</si>
  <si>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</si>
  <si>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</si>
  <si>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</si>
  <si>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</si>
  <si>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</si>
  <si>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</si>
  <si>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</si>
  <si>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</si>
  <si>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</si>
  <si>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</si>
  <si>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</si>
  <si>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</si>
  <si>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</si>
  <si>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</si>
  <si>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</si>
  <si>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</si>
  <si>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</si>
  <si>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</si>
  <si>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</si>
  <si>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</si>
  <si>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</si>
  <si>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</si>
  <si>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</si>
  <si>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</si>
  <si>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</si>
  <si>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</si>
  <si>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</si>
  <si>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</si>
  <si>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</si>
  <si>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</si>
  <si>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</si>
  <si>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</si>
  <si>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</si>
  <si>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</si>
  <si>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</si>
  <si>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</si>
  <si>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</si>
  <si>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</si>
  <si>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</si>
  <si>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</si>
  <si>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</si>
  <si>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</si>
  <si>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</si>
  <si>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</si>
  <si>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</si>
  <si>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Создание условий для деятельности народных дружин за счет средств местного бюджета</t>
  </si>
  <si>
    <t>Национальная экономика</t>
  </si>
  <si>
    <t>Общеэкономические вопросы</t>
  </si>
  <si>
    <t>Реализация мер по трудоустройству граждан за счет средств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</si>
  <si>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</si>
  <si>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</si>
  <si>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</si>
  <si>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</si>
  <si>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</si>
  <si>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</si>
  <si>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</si>
  <si>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</si>
  <si>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</si>
  <si>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</si>
  <si>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</si>
  <si>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</si>
  <si>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</si>
  <si>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</si>
  <si>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</si>
  <si>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</si>
  <si>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</si>
  <si>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</si>
  <si>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</si>
  <si>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</si>
  <si>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</si>
  <si>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</si>
  <si>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</si>
  <si>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</si>
  <si>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</si>
  <si>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</si>
  <si>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</si>
  <si>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</si>
  <si>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</si>
  <si>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</si>
  <si>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</si>
  <si>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</si>
  <si>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</si>
  <si>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</si>
  <si>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</si>
  <si>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</si>
  <si>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</si>
  <si>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</si>
  <si>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</si>
  <si>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</si>
  <si>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</si>
  <si>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</si>
  <si>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</si>
  <si>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</si>
  <si>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</si>
  <si>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</si>
  <si>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</si>
  <si>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</si>
  <si>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</si>
  <si>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</si>
  <si>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</si>
  <si>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</si>
  <si>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</si>
  <si>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</si>
  <si>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</si>
  <si>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</si>
  <si>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Образование</t>
  </si>
  <si>
    <t>Молодежная политика и оздоровление детей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</si>
  <si>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</si>
  <si>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</si>
  <si>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</si>
  <si>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</si>
  <si>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</si>
  <si>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</si>
  <si>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</si>
  <si>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</si>
  <si>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</si>
  <si>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</si>
  <si>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</si>
  <si>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</si>
  <si>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</si>
  <si>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</si>
  <si>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</si>
  <si>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</si>
  <si>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</si>
  <si>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</si>
  <si>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 xml:space="preserve">Ведомственная структура расходов бюджета городского поселения Пионерский на 2024 год 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</si>
  <si>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</si>
  <si>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</si>
  <si>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</si>
  <si>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</si>
  <si>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</si>
  <si>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</si>
  <si>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</si>
  <si>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</si>
  <si>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</si>
  <si>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</si>
  <si>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</si>
  <si>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</si>
  <si>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</si>
  <si>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</si>
  <si>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</si>
  <si>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</si>
  <si>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</si>
  <si>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</si>
  <si>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</si>
  <si>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</si>
  <si>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</si>
  <si>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</si>
  <si>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</si>
  <si>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</si>
  <si>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</si>
  <si>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</si>
  <si>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</si>
  <si>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</si>
  <si>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</si>
  <si>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</si>
  <si>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</si>
  <si>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</si>
  <si>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</si>
  <si>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</si>
  <si>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</si>
  <si>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</si>
  <si>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</si>
  <si>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</si>
  <si>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</si>
  <si>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</si>
  <si>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</si>
  <si>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</si>
  <si>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</si>
  <si>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</si>
  <si>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</si>
  <si>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</si>
  <si>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</si>
  <si>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</si>
  <si>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</si>
  <si>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</si>
  <si>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</si>
  <si>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</si>
  <si>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</si>
  <si>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</si>
  <si>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</si>
  <si>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</si>
  <si>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</si>
  <si>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</si>
  <si>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</si>
  <si>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</si>
  <si>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</si>
  <si>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2340200590</t>
  </si>
  <si>
    <t>611</t>
  </si>
  <si>
    <t>1240285060</t>
  </si>
  <si>
    <t xml:space="preserve">"Приложение 1
к решению Совета депутатов
городского поселения Пионерский
от 28.12.2023 № 75 </t>
  </si>
  <si>
    <t xml:space="preserve">"Приложение 3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</si>
  <si>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</si>
  <si>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7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</si>
  <si>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</si>
  <si>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</si>
  <si>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2240200000</t>
  </si>
  <si>
    <t>Комплекс процессных мероприятий  "Развитие и совершенствование муниципальной службы в городском поселении Пионерский"</t>
  </si>
  <si>
    <t>2240202400</t>
  </si>
  <si>
    <t>25402S2758</t>
  </si>
  <si>
    <t>Инициативный проект "Территория Первых" за счет средств окружного бюджета</t>
  </si>
  <si>
    <t>Инициативный проект "Территория Первых" за счет средств местного бюджета</t>
  </si>
  <si>
    <t>2240185150</t>
  </si>
  <si>
    <t>Расходы на обеспечение функций органов местного самоуправления за счет резервного фонда Правительства ХМАО</t>
  </si>
  <si>
    <t>Расходы за счет резервного фонда Правительства ХМАО</t>
  </si>
  <si>
    <t>1240286150</t>
  </si>
  <si>
    <t>0540386150</t>
  </si>
  <si>
    <t>0540385150</t>
  </si>
  <si>
    <t>1240285150</t>
  </si>
  <si>
    <t>2240199990</t>
  </si>
  <si>
    <t>313</t>
  </si>
  <si>
    <t>2540299990</t>
  </si>
  <si>
    <t>Приложение 1
к решению Совета депутатов
городского поселения Пионерский
от 27.09.2024 №107</t>
  </si>
  <si>
    <t>Приложение 2
к решению Совета депутатов
городского поселения Пионерский
от 27.09.2024 №107</t>
  </si>
  <si>
    <t>Приложение 3
к решению Совета депутатов
городского поселения Пионерский
от 27.09.2024 №107</t>
  </si>
  <si>
    <t>Приложение 4
к решению Совета депутатов
городского поселения Пионерский
от 27.09.2024 №107</t>
  </si>
  <si>
    <t>Приложение 5
к решению Совета депутатов
городского поселения Пионерский
от 27.09.2024 №107</t>
  </si>
  <si>
    <t>Приложение 6
к решению Совета депутатов
городского поселения Пионерский
от 27.09.2024 №107</t>
  </si>
</sst>
</file>

<file path=xl/styles.xml><?xml version="1.0" encoding="utf-8"?>
<styleSheet xmlns="http://schemas.openxmlformats.org/spreadsheetml/2006/main">
  <numFmts count="6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</numFmts>
  <fonts count="27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6" fillId="0" borderId="0"/>
  </cellStyleXfs>
  <cellXfs count="216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2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2" xfId="1" applyNumberFormat="1" applyFont="1" applyFill="1" applyBorder="1" applyAlignment="1" applyProtection="1">
      <alignment horizontal="center" vertical="center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8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/>
    <xf numFmtId="0" fontId="3" fillId="2" borderId="2" xfId="2" applyNumberFormat="1" applyFont="1" applyFill="1" applyBorder="1" applyAlignment="1" applyProtection="1">
      <alignment horizontal="left" vertical="top" wrapText="1"/>
    </xf>
    <xf numFmtId="49" fontId="3" fillId="2" borderId="2" xfId="2" applyNumberFormat="1" applyFont="1" applyFill="1" applyBorder="1" applyAlignment="1" applyProtection="1">
      <alignment horizontal="center" vertical="top"/>
    </xf>
    <xf numFmtId="0" fontId="3" fillId="2" borderId="1" xfId="1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2" xfId="0" applyFont="1" applyFill="1" applyBorder="1" applyAlignment="1">
      <alignment wrapText="1"/>
    </xf>
    <xf numFmtId="165" fontId="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2" fillId="2" borderId="2" xfId="2" applyNumberFormat="1" applyFont="1" applyFill="1" applyBorder="1" applyAlignment="1" applyProtection="1">
      <alignment vertical="top"/>
    </xf>
    <xf numFmtId="0" fontId="1" fillId="2" borderId="2" xfId="2" applyNumberFormat="1" applyFont="1" applyFill="1" applyBorder="1" applyAlignment="1" applyProtection="1">
      <alignment horizontal="left" vertical="top" wrapText="1"/>
    </xf>
    <xf numFmtId="165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2" xfId="2" applyNumberFormat="1" applyFont="1" applyFill="1" applyBorder="1" applyAlignment="1" applyProtection="1">
      <alignment horizontal="left" vertical="top"/>
    </xf>
    <xf numFmtId="49" fontId="13" fillId="2" borderId="2" xfId="2" applyNumberFormat="1" applyFont="1" applyFill="1" applyBorder="1" applyAlignment="1" applyProtection="1">
      <alignment vertical="top"/>
    </xf>
    <xf numFmtId="4" fontId="1" fillId="2" borderId="2" xfId="2" applyNumberFormat="1" applyFont="1" applyFill="1" applyBorder="1" applyAlignment="1" applyProtection="1">
      <alignment horizontal="center" vertical="top"/>
    </xf>
    <xf numFmtId="4" fontId="3" fillId="2" borderId="2" xfId="2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2" xfId="1" applyNumberFormat="1" applyFont="1" applyFill="1" applyBorder="1" applyAlignment="1" applyProtection="1">
      <alignment horizontal="center" vertical="center"/>
      <protection hidden="1"/>
    </xf>
    <xf numFmtId="165" fontId="1" fillId="2" borderId="2" xfId="1" applyNumberFormat="1" applyFont="1" applyFill="1" applyBorder="1" applyAlignment="1" applyProtection="1">
      <alignment horizontal="center" vertical="center"/>
      <protection hidden="1"/>
    </xf>
    <xf numFmtId="168" fontId="1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/>
    <xf numFmtId="0" fontId="9" fillId="2" borderId="2" xfId="0" applyFont="1" applyFill="1" applyBorder="1" applyAlignment="1">
      <alignment horizontal="justify" vertical="top" wrapText="1"/>
    </xf>
    <xf numFmtId="0" fontId="13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2" applyNumberFormat="1" applyFont="1" applyFill="1" applyBorder="1" applyAlignment="1" applyProtection="1">
      <alignment horizontal="left" vertical="top" wrapText="1"/>
    </xf>
    <xf numFmtId="0" fontId="13" fillId="0" borderId="2" xfId="0" applyFont="1" applyBorder="1" applyAlignment="1">
      <alignment horizont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4" fillId="0" borderId="2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8" fillId="0" borderId="2" xfId="3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0" fillId="0" borderId="0" xfId="3" applyFont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justify" vertical="top" wrapText="1"/>
    </xf>
    <xf numFmtId="4" fontId="11" fillId="0" borderId="2" xfId="3" applyNumberFormat="1" applyFont="1" applyBorder="1" applyAlignment="1">
      <alignment horizontal="center" vertical="center" wrapText="1"/>
    </xf>
    <xf numFmtId="0" fontId="22" fillId="0" borderId="0" xfId="3" applyFont="1"/>
    <xf numFmtId="0" fontId="8" fillId="0" borderId="2" xfId="3" applyFont="1" applyBorder="1"/>
    <xf numFmtId="49" fontId="23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8" fillId="0" borderId="2" xfId="0" applyFont="1" applyBorder="1" applyAlignment="1">
      <alignment horizontal="center" vertical="top" wrapText="1"/>
    </xf>
    <xf numFmtId="4" fontId="17" fillId="0" borderId="0" xfId="0" applyNumberFormat="1" applyFont="1"/>
    <xf numFmtId="0" fontId="11" fillId="0" borderId="2" xfId="0" applyFont="1" applyBorder="1" applyAlignment="1">
      <alignment horizontal="center" vertical="top" wrapText="1"/>
    </xf>
    <xf numFmtId="164" fontId="17" fillId="0" borderId="0" xfId="0" applyNumberFormat="1" applyFont="1"/>
    <xf numFmtId="0" fontId="25" fillId="0" borderId="2" xfId="0" applyFont="1" applyBorder="1" applyAlignment="1">
      <alignment horizontal="center" vertical="center" wrapText="1"/>
    </xf>
    <xf numFmtId="2" fontId="17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4" fontId="8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1" fillId="2" borderId="2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5" fillId="2" borderId="0" xfId="0" applyFont="1" applyFill="1"/>
    <xf numFmtId="0" fontId="11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NumberFormat="1" applyFont="1" applyAlignment="1">
      <alignment horizontal="center" vertical="justify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view="pageBreakPreview" zoomScale="90" zoomScaleNormal="90" zoomScaleSheetLayoutView="90" workbookViewId="0">
      <selection activeCell="A2" sqref="A2:D2"/>
    </sheetView>
  </sheetViews>
  <sheetFormatPr defaultRowHeight="15.75"/>
  <cols>
    <col min="1" max="1" width="23.85546875" style="183" customWidth="1"/>
    <col min="2" max="2" width="69.28515625" style="190" customWidth="1"/>
    <col min="3" max="3" width="14" style="183" hidden="1" customWidth="1"/>
    <col min="4" max="4" width="17.7109375" style="183" customWidth="1"/>
    <col min="5" max="5" width="16.42578125" style="147" customWidth="1"/>
    <col min="6" max="6" width="15.42578125" style="147" customWidth="1"/>
    <col min="7" max="256" width="9.140625" style="147"/>
    <col min="257" max="257" width="21" style="147" customWidth="1"/>
    <col min="258" max="258" width="80" style="147" customWidth="1"/>
    <col min="259" max="259" width="0" style="147" hidden="1" customWidth="1"/>
    <col min="260" max="260" width="17.7109375" style="147" customWidth="1"/>
    <col min="261" max="261" width="16.42578125" style="147" customWidth="1"/>
    <col min="262" max="262" width="15.42578125" style="147" customWidth="1"/>
    <col min="263" max="512" width="9.140625" style="147"/>
    <col min="513" max="513" width="21" style="147" customWidth="1"/>
    <col min="514" max="514" width="80" style="147" customWidth="1"/>
    <col min="515" max="515" width="0" style="147" hidden="1" customWidth="1"/>
    <col min="516" max="516" width="17.7109375" style="147" customWidth="1"/>
    <col min="517" max="517" width="16.42578125" style="147" customWidth="1"/>
    <col min="518" max="518" width="15.42578125" style="147" customWidth="1"/>
    <col min="519" max="768" width="9.140625" style="147"/>
    <col min="769" max="769" width="21" style="147" customWidth="1"/>
    <col min="770" max="770" width="80" style="147" customWidth="1"/>
    <col min="771" max="771" width="0" style="147" hidden="1" customWidth="1"/>
    <col min="772" max="772" width="17.7109375" style="147" customWidth="1"/>
    <col min="773" max="773" width="16.42578125" style="147" customWidth="1"/>
    <col min="774" max="774" width="15.42578125" style="147" customWidth="1"/>
    <col min="775" max="1024" width="9.140625" style="147"/>
    <col min="1025" max="1025" width="21" style="147" customWidth="1"/>
    <col min="1026" max="1026" width="80" style="147" customWidth="1"/>
    <col min="1027" max="1027" width="0" style="147" hidden="1" customWidth="1"/>
    <col min="1028" max="1028" width="17.7109375" style="147" customWidth="1"/>
    <col min="1029" max="1029" width="16.42578125" style="147" customWidth="1"/>
    <col min="1030" max="1030" width="15.42578125" style="147" customWidth="1"/>
    <col min="1031" max="1280" width="9.140625" style="147"/>
    <col min="1281" max="1281" width="21" style="147" customWidth="1"/>
    <col min="1282" max="1282" width="80" style="147" customWidth="1"/>
    <col min="1283" max="1283" width="0" style="147" hidden="1" customWidth="1"/>
    <col min="1284" max="1284" width="17.7109375" style="147" customWidth="1"/>
    <col min="1285" max="1285" width="16.42578125" style="147" customWidth="1"/>
    <col min="1286" max="1286" width="15.42578125" style="147" customWidth="1"/>
    <col min="1287" max="1536" width="9.140625" style="147"/>
    <col min="1537" max="1537" width="21" style="147" customWidth="1"/>
    <col min="1538" max="1538" width="80" style="147" customWidth="1"/>
    <col min="1539" max="1539" width="0" style="147" hidden="1" customWidth="1"/>
    <col min="1540" max="1540" width="17.7109375" style="147" customWidth="1"/>
    <col min="1541" max="1541" width="16.42578125" style="147" customWidth="1"/>
    <col min="1542" max="1542" width="15.42578125" style="147" customWidth="1"/>
    <col min="1543" max="1792" width="9.140625" style="147"/>
    <col min="1793" max="1793" width="21" style="147" customWidth="1"/>
    <col min="1794" max="1794" width="80" style="147" customWidth="1"/>
    <col min="1795" max="1795" width="0" style="147" hidden="1" customWidth="1"/>
    <col min="1796" max="1796" width="17.7109375" style="147" customWidth="1"/>
    <col min="1797" max="1797" width="16.42578125" style="147" customWidth="1"/>
    <col min="1798" max="1798" width="15.42578125" style="147" customWidth="1"/>
    <col min="1799" max="2048" width="9.140625" style="147"/>
    <col min="2049" max="2049" width="21" style="147" customWidth="1"/>
    <col min="2050" max="2050" width="80" style="147" customWidth="1"/>
    <col min="2051" max="2051" width="0" style="147" hidden="1" customWidth="1"/>
    <col min="2052" max="2052" width="17.7109375" style="147" customWidth="1"/>
    <col min="2053" max="2053" width="16.42578125" style="147" customWidth="1"/>
    <col min="2054" max="2054" width="15.42578125" style="147" customWidth="1"/>
    <col min="2055" max="2304" width="9.140625" style="147"/>
    <col min="2305" max="2305" width="21" style="147" customWidth="1"/>
    <col min="2306" max="2306" width="80" style="147" customWidth="1"/>
    <col min="2307" max="2307" width="0" style="147" hidden="1" customWidth="1"/>
    <col min="2308" max="2308" width="17.7109375" style="147" customWidth="1"/>
    <col min="2309" max="2309" width="16.42578125" style="147" customWidth="1"/>
    <col min="2310" max="2310" width="15.42578125" style="147" customWidth="1"/>
    <col min="2311" max="2560" width="9.140625" style="147"/>
    <col min="2561" max="2561" width="21" style="147" customWidth="1"/>
    <col min="2562" max="2562" width="80" style="147" customWidth="1"/>
    <col min="2563" max="2563" width="0" style="147" hidden="1" customWidth="1"/>
    <col min="2564" max="2564" width="17.7109375" style="147" customWidth="1"/>
    <col min="2565" max="2565" width="16.42578125" style="147" customWidth="1"/>
    <col min="2566" max="2566" width="15.42578125" style="147" customWidth="1"/>
    <col min="2567" max="2816" width="9.140625" style="147"/>
    <col min="2817" max="2817" width="21" style="147" customWidth="1"/>
    <col min="2818" max="2818" width="80" style="147" customWidth="1"/>
    <col min="2819" max="2819" width="0" style="147" hidden="1" customWidth="1"/>
    <col min="2820" max="2820" width="17.7109375" style="147" customWidth="1"/>
    <col min="2821" max="2821" width="16.42578125" style="147" customWidth="1"/>
    <col min="2822" max="2822" width="15.42578125" style="147" customWidth="1"/>
    <col min="2823" max="3072" width="9.140625" style="147"/>
    <col min="3073" max="3073" width="21" style="147" customWidth="1"/>
    <col min="3074" max="3074" width="80" style="147" customWidth="1"/>
    <col min="3075" max="3075" width="0" style="147" hidden="1" customWidth="1"/>
    <col min="3076" max="3076" width="17.7109375" style="147" customWidth="1"/>
    <col min="3077" max="3077" width="16.42578125" style="147" customWidth="1"/>
    <col min="3078" max="3078" width="15.42578125" style="147" customWidth="1"/>
    <col min="3079" max="3328" width="9.140625" style="147"/>
    <col min="3329" max="3329" width="21" style="147" customWidth="1"/>
    <col min="3330" max="3330" width="80" style="147" customWidth="1"/>
    <col min="3331" max="3331" width="0" style="147" hidden="1" customWidth="1"/>
    <col min="3332" max="3332" width="17.7109375" style="147" customWidth="1"/>
    <col min="3333" max="3333" width="16.42578125" style="147" customWidth="1"/>
    <col min="3334" max="3334" width="15.42578125" style="147" customWidth="1"/>
    <col min="3335" max="3584" width="9.140625" style="147"/>
    <col min="3585" max="3585" width="21" style="147" customWidth="1"/>
    <col min="3586" max="3586" width="80" style="147" customWidth="1"/>
    <col min="3587" max="3587" width="0" style="147" hidden="1" customWidth="1"/>
    <col min="3588" max="3588" width="17.7109375" style="147" customWidth="1"/>
    <col min="3589" max="3589" width="16.42578125" style="147" customWidth="1"/>
    <col min="3590" max="3590" width="15.42578125" style="147" customWidth="1"/>
    <col min="3591" max="3840" width="9.140625" style="147"/>
    <col min="3841" max="3841" width="21" style="147" customWidth="1"/>
    <col min="3842" max="3842" width="80" style="147" customWidth="1"/>
    <col min="3843" max="3843" width="0" style="147" hidden="1" customWidth="1"/>
    <col min="3844" max="3844" width="17.7109375" style="147" customWidth="1"/>
    <col min="3845" max="3845" width="16.42578125" style="147" customWidth="1"/>
    <col min="3846" max="3846" width="15.42578125" style="147" customWidth="1"/>
    <col min="3847" max="4096" width="9.140625" style="147"/>
    <col min="4097" max="4097" width="21" style="147" customWidth="1"/>
    <col min="4098" max="4098" width="80" style="147" customWidth="1"/>
    <col min="4099" max="4099" width="0" style="147" hidden="1" customWidth="1"/>
    <col min="4100" max="4100" width="17.7109375" style="147" customWidth="1"/>
    <col min="4101" max="4101" width="16.42578125" style="147" customWidth="1"/>
    <col min="4102" max="4102" width="15.42578125" style="147" customWidth="1"/>
    <col min="4103" max="4352" width="9.140625" style="147"/>
    <col min="4353" max="4353" width="21" style="147" customWidth="1"/>
    <col min="4354" max="4354" width="80" style="147" customWidth="1"/>
    <col min="4355" max="4355" width="0" style="147" hidden="1" customWidth="1"/>
    <col min="4356" max="4356" width="17.7109375" style="147" customWidth="1"/>
    <col min="4357" max="4357" width="16.42578125" style="147" customWidth="1"/>
    <col min="4358" max="4358" width="15.42578125" style="147" customWidth="1"/>
    <col min="4359" max="4608" width="9.140625" style="147"/>
    <col min="4609" max="4609" width="21" style="147" customWidth="1"/>
    <col min="4610" max="4610" width="80" style="147" customWidth="1"/>
    <col min="4611" max="4611" width="0" style="147" hidden="1" customWidth="1"/>
    <col min="4612" max="4612" width="17.7109375" style="147" customWidth="1"/>
    <col min="4613" max="4613" width="16.42578125" style="147" customWidth="1"/>
    <col min="4614" max="4614" width="15.42578125" style="147" customWidth="1"/>
    <col min="4615" max="4864" width="9.140625" style="147"/>
    <col min="4865" max="4865" width="21" style="147" customWidth="1"/>
    <col min="4866" max="4866" width="80" style="147" customWidth="1"/>
    <col min="4867" max="4867" width="0" style="147" hidden="1" customWidth="1"/>
    <col min="4868" max="4868" width="17.7109375" style="147" customWidth="1"/>
    <col min="4869" max="4869" width="16.42578125" style="147" customWidth="1"/>
    <col min="4870" max="4870" width="15.42578125" style="147" customWidth="1"/>
    <col min="4871" max="5120" width="9.140625" style="147"/>
    <col min="5121" max="5121" width="21" style="147" customWidth="1"/>
    <col min="5122" max="5122" width="80" style="147" customWidth="1"/>
    <col min="5123" max="5123" width="0" style="147" hidden="1" customWidth="1"/>
    <col min="5124" max="5124" width="17.7109375" style="147" customWidth="1"/>
    <col min="5125" max="5125" width="16.42578125" style="147" customWidth="1"/>
    <col min="5126" max="5126" width="15.42578125" style="147" customWidth="1"/>
    <col min="5127" max="5376" width="9.140625" style="147"/>
    <col min="5377" max="5377" width="21" style="147" customWidth="1"/>
    <col min="5378" max="5378" width="80" style="147" customWidth="1"/>
    <col min="5379" max="5379" width="0" style="147" hidden="1" customWidth="1"/>
    <col min="5380" max="5380" width="17.7109375" style="147" customWidth="1"/>
    <col min="5381" max="5381" width="16.42578125" style="147" customWidth="1"/>
    <col min="5382" max="5382" width="15.42578125" style="147" customWidth="1"/>
    <col min="5383" max="5632" width="9.140625" style="147"/>
    <col min="5633" max="5633" width="21" style="147" customWidth="1"/>
    <col min="5634" max="5634" width="80" style="147" customWidth="1"/>
    <col min="5635" max="5635" width="0" style="147" hidden="1" customWidth="1"/>
    <col min="5636" max="5636" width="17.7109375" style="147" customWidth="1"/>
    <col min="5637" max="5637" width="16.42578125" style="147" customWidth="1"/>
    <col min="5638" max="5638" width="15.42578125" style="147" customWidth="1"/>
    <col min="5639" max="5888" width="9.140625" style="147"/>
    <col min="5889" max="5889" width="21" style="147" customWidth="1"/>
    <col min="5890" max="5890" width="80" style="147" customWidth="1"/>
    <col min="5891" max="5891" width="0" style="147" hidden="1" customWidth="1"/>
    <col min="5892" max="5892" width="17.7109375" style="147" customWidth="1"/>
    <col min="5893" max="5893" width="16.42578125" style="147" customWidth="1"/>
    <col min="5894" max="5894" width="15.42578125" style="147" customWidth="1"/>
    <col min="5895" max="6144" width="9.140625" style="147"/>
    <col min="6145" max="6145" width="21" style="147" customWidth="1"/>
    <col min="6146" max="6146" width="80" style="147" customWidth="1"/>
    <col min="6147" max="6147" width="0" style="147" hidden="1" customWidth="1"/>
    <col min="6148" max="6148" width="17.7109375" style="147" customWidth="1"/>
    <col min="6149" max="6149" width="16.42578125" style="147" customWidth="1"/>
    <col min="6150" max="6150" width="15.42578125" style="147" customWidth="1"/>
    <col min="6151" max="6400" width="9.140625" style="147"/>
    <col min="6401" max="6401" width="21" style="147" customWidth="1"/>
    <col min="6402" max="6402" width="80" style="147" customWidth="1"/>
    <col min="6403" max="6403" width="0" style="147" hidden="1" customWidth="1"/>
    <col min="6404" max="6404" width="17.7109375" style="147" customWidth="1"/>
    <col min="6405" max="6405" width="16.42578125" style="147" customWidth="1"/>
    <col min="6406" max="6406" width="15.42578125" style="147" customWidth="1"/>
    <col min="6407" max="6656" width="9.140625" style="147"/>
    <col min="6657" max="6657" width="21" style="147" customWidth="1"/>
    <col min="6658" max="6658" width="80" style="147" customWidth="1"/>
    <col min="6659" max="6659" width="0" style="147" hidden="1" customWidth="1"/>
    <col min="6660" max="6660" width="17.7109375" style="147" customWidth="1"/>
    <col min="6661" max="6661" width="16.42578125" style="147" customWidth="1"/>
    <col min="6662" max="6662" width="15.42578125" style="147" customWidth="1"/>
    <col min="6663" max="6912" width="9.140625" style="147"/>
    <col min="6913" max="6913" width="21" style="147" customWidth="1"/>
    <col min="6914" max="6914" width="80" style="147" customWidth="1"/>
    <col min="6915" max="6915" width="0" style="147" hidden="1" customWidth="1"/>
    <col min="6916" max="6916" width="17.7109375" style="147" customWidth="1"/>
    <col min="6917" max="6917" width="16.42578125" style="147" customWidth="1"/>
    <col min="6918" max="6918" width="15.42578125" style="147" customWidth="1"/>
    <col min="6919" max="7168" width="9.140625" style="147"/>
    <col min="7169" max="7169" width="21" style="147" customWidth="1"/>
    <col min="7170" max="7170" width="80" style="147" customWidth="1"/>
    <col min="7171" max="7171" width="0" style="147" hidden="1" customWidth="1"/>
    <col min="7172" max="7172" width="17.7109375" style="147" customWidth="1"/>
    <col min="7173" max="7173" width="16.42578125" style="147" customWidth="1"/>
    <col min="7174" max="7174" width="15.42578125" style="147" customWidth="1"/>
    <col min="7175" max="7424" width="9.140625" style="147"/>
    <col min="7425" max="7425" width="21" style="147" customWidth="1"/>
    <col min="7426" max="7426" width="80" style="147" customWidth="1"/>
    <col min="7427" max="7427" width="0" style="147" hidden="1" customWidth="1"/>
    <col min="7428" max="7428" width="17.7109375" style="147" customWidth="1"/>
    <col min="7429" max="7429" width="16.42578125" style="147" customWidth="1"/>
    <col min="7430" max="7430" width="15.42578125" style="147" customWidth="1"/>
    <col min="7431" max="7680" width="9.140625" style="147"/>
    <col min="7681" max="7681" width="21" style="147" customWidth="1"/>
    <col min="7682" max="7682" width="80" style="147" customWidth="1"/>
    <col min="7683" max="7683" width="0" style="147" hidden="1" customWidth="1"/>
    <col min="7684" max="7684" width="17.7109375" style="147" customWidth="1"/>
    <col min="7685" max="7685" width="16.42578125" style="147" customWidth="1"/>
    <col min="7686" max="7686" width="15.42578125" style="147" customWidth="1"/>
    <col min="7687" max="7936" width="9.140625" style="147"/>
    <col min="7937" max="7937" width="21" style="147" customWidth="1"/>
    <col min="7938" max="7938" width="80" style="147" customWidth="1"/>
    <col min="7939" max="7939" width="0" style="147" hidden="1" customWidth="1"/>
    <col min="7940" max="7940" width="17.7109375" style="147" customWidth="1"/>
    <col min="7941" max="7941" width="16.42578125" style="147" customWidth="1"/>
    <col min="7942" max="7942" width="15.42578125" style="147" customWidth="1"/>
    <col min="7943" max="8192" width="9.140625" style="147"/>
    <col min="8193" max="8193" width="21" style="147" customWidth="1"/>
    <col min="8194" max="8194" width="80" style="147" customWidth="1"/>
    <col min="8195" max="8195" width="0" style="147" hidden="1" customWidth="1"/>
    <col min="8196" max="8196" width="17.7109375" style="147" customWidth="1"/>
    <col min="8197" max="8197" width="16.42578125" style="147" customWidth="1"/>
    <col min="8198" max="8198" width="15.42578125" style="147" customWidth="1"/>
    <col min="8199" max="8448" width="9.140625" style="147"/>
    <col min="8449" max="8449" width="21" style="147" customWidth="1"/>
    <col min="8450" max="8450" width="80" style="147" customWidth="1"/>
    <col min="8451" max="8451" width="0" style="147" hidden="1" customWidth="1"/>
    <col min="8452" max="8452" width="17.7109375" style="147" customWidth="1"/>
    <col min="8453" max="8453" width="16.42578125" style="147" customWidth="1"/>
    <col min="8454" max="8454" width="15.42578125" style="147" customWidth="1"/>
    <col min="8455" max="8704" width="9.140625" style="147"/>
    <col min="8705" max="8705" width="21" style="147" customWidth="1"/>
    <col min="8706" max="8706" width="80" style="147" customWidth="1"/>
    <col min="8707" max="8707" width="0" style="147" hidden="1" customWidth="1"/>
    <col min="8708" max="8708" width="17.7109375" style="147" customWidth="1"/>
    <col min="8709" max="8709" width="16.42578125" style="147" customWidth="1"/>
    <col min="8710" max="8710" width="15.42578125" style="147" customWidth="1"/>
    <col min="8711" max="8960" width="9.140625" style="147"/>
    <col min="8961" max="8961" width="21" style="147" customWidth="1"/>
    <col min="8962" max="8962" width="80" style="147" customWidth="1"/>
    <col min="8963" max="8963" width="0" style="147" hidden="1" customWidth="1"/>
    <col min="8964" max="8964" width="17.7109375" style="147" customWidth="1"/>
    <col min="8965" max="8965" width="16.42578125" style="147" customWidth="1"/>
    <col min="8966" max="8966" width="15.42578125" style="147" customWidth="1"/>
    <col min="8967" max="9216" width="9.140625" style="147"/>
    <col min="9217" max="9217" width="21" style="147" customWidth="1"/>
    <col min="9218" max="9218" width="80" style="147" customWidth="1"/>
    <col min="9219" max="9219" width="0" style="147" hidden="1" customWidth="1"/>
    <col min="9220" max="9220" width="17.7109375" style="147" customWidth="1"/>
    <col min="9221" max="9221" width="16.42578125" style="147" customWidth="1"/>
    <col min="9222" max="9222" width="15.42578125" style="147" customWidth="1"/>
    <col min="9223" max="9472" width="9.140625" style="147"/>
    <col min="9473" max="9473" width="21" style="147" customWidth="1"/>
    <col min="9474" max="9474" width="80" style="147" customWidth="1"/>
    <col min="9475" max="9475" width="0" style="147" hidden="1" customWidth="1"/>
    <col min="9476" max="9476" width="17.7109375" style="147" customWidth="1"/>
    <col min="9477" max="9477" width="16.42578125" style="147" customWidth="1"/>
    <col min="9478" max="9478" width="15.42578125" style="147" customWidth="1"/>
    <col min="9479" max="9728" width="9.140625" style="147"/>
    <col min="9729" max="9729" width="21" style="147" customWidth="1"/>
    <col min="9730" max="9730" width="80" style="147" customWidth="1"/>
    <col min="9731" max="9731" width="0" style="147" hidden="1" customWidth="1"/>
    <col min="9732" max="9732" width="17.7109375" style="147" customWidth="1"/>
    <col min="9733" max="9733" width="16.42578125" style="147" customWidth="1"/>
    <col min="9734" max="9734" width="15.42578125" style="147" customWidth="1"/>
    <col min="9735" max="9984" width="9.140625" style="147"/>
    <col min="9985" max="9985" width="21" style="147" customWidth="1"/>
    <col min="9986" max="9986" width="80" style="147" customWidth="1"/>
    <col min="9987" max="9987" width="0" style="147" hidden="1" customWidth="1"/>
    <col min="9988" max="9988" width="17.7109375" style="147" customWidth="1"/>
    <col min="9989" max="9989" width="16.42578125" style="147" customWidth="1"/>
    <col min="9990" max="9990" width="15.42578125" style="147" customWidth="1"/>
    <col min="9991" max="10240" width="9.140625" style="147"/>
    <col min="10241" max="10241" width="21" style="147" customWidth="1"/>
    <col min="10242" max="10242" width="80" style="147" customWidth="1"/>
    <col min="10243" max="10243" width="0" style="147" hidden="1" customWidth="1"/>
    <col min="10244" max="10244" width="17.7109375" style="147" customWidth="1"/>
    <col min="10245" max="10245" width="16.42578125" style="147" customWidth="1"/>
    <col min="10246" max="10246" width="15.42578125" style="147" customWidth="1"/>
    <col min="10247" max="10496" width="9.140625" style="147"/>
    <col min="10497" max="10497" width="21" style="147" customWidth="1"/>
    <col min="10498" max="10498" width="80" style="147" customWidth="1"/>
    <col min="10499" max="10499" width="0" style="147" hidden="1" customWidth="1"/>
    <col min="10500" max="10500" width="17.7109375" style="147" customWidth="1"/>
    <col min="10501" max="10501" width="16.42578125" style="147" customWidth="1"/>
    <col min="10502" max="10502" width="15.42578125" style="147" customWidth="1"/>
    <col min="10503" max="10752" width="9.140625" style="147"/>
    <col min="10753" max="10753" width="21" style="147" customWidth="1"/>
    <col min="10754" max="10754" width="80" style="147" customWidth="1"/>
    <col min="10755" max="10755" width="0" style="147" hidden="1" customWidth="1"/>
    <col min="10756" max="10756" width="17.7109375" style="147" customWidth="1"/>
    <col min="10757" max="10757" width="16.42578125" style="147" customWidth="1"/>
    <col min="10758" max="10758" width="15.42578125" style="147" customWidth="1"/>
    <col min="10759" max="11008" width="9.140625" style="147"/>
    <col min="11009" max="11009" width="21" style="147" customWidth="1"/>
    <col min="11010" max="11010" width="80" style="147" customWidth="1"/>
    <col min="11011" max="11011" width="0" style="147" hidden="1" customWidth="1"/>
    <col min="11012" max="11012" width="17.7109375" style="147" customWidth="1"/>
    <col min="11013" max="11013" width="16.42578125" style="147" customWidth="1"/>
    <col min="11014" max="11014" width="15.42578125" style="147" customWidth="1"/>
    <col min="11015" max="11264" width="9.140625" style="147"/>
    <col min="11265" max="11265" width="21" style="147" customWidth="1"/>
    <col min="11266" max="11266" width="80" style="147" customWidth="1"/>
    <col min="11267" max="11267" width="0" style="147" hidden="1" customWidth="1"/>
    <col min="11268" max="11268" width="17.7109375" style="147" customWidth="1"/>
    <col min="11269" max="11269" width="16.42578125" style="147" customWidth="1"/>
    <col min="11270" max="11270" width="15.42578125" style="147" customWidth="1"/>
    <col min="11271" max="11520" width="9.140625" style="147"/>
    <col min="11521" max="11521" width="21" style="147" customWidth="1"/>
    <col min="11522" max="11522" width="80" style="147" customWidth="1"/>
    <col min="11523" max="11523" width="0" style="147" hidden="1" customWidth="1"/>
    <col min="11524" max="11524" width="17.7109375" style="147" customWidth="1"/>
    <col min="11525" max="11525" width="16.42578125" style="147" customWidth="1"/>
    <col min="11526" max="11526" width="15.42578125" style="147" customWidth="1"/>
    <col min="11527" max="11776" width="9.140625" style="147"/>
    <col min="11777" max="11777" width="21" style="147" customWidth="1"/>
    <col min="11778" max="11778" width="80" style="147" customWidth="1"/>
    <col min="11779" max="11779" width="0" style="147" hidden="1" customWidth="1"/>
    <col min="11780" max="11780" width="17.7109375" style="147" customWidth="1"/>
    <col min="11781" max="11781" width="16.42578125" style="147" customWidth="1"/>
    <col min="11782" max="11782" width="15.42578125" style="147" customWidth="1"/>
    <col min="11783" max="12032" width="9.140625" style="147"/>
    <col min="12033" max="12033" width="21" style="147" customWidth="1"/>
    <col min="12034" max="12034" width="80" style="147" customWidth="1"/>
    <col min="12035" max="12035" width="0" style="147" hidden="1" customWidth="1"/>
    <col min="12036" max="12036" width="17.7109375" style="147" customWidth="1"/>
    <col min="12037" max="12037" width="16.42578125" style="147" customWidth="1"/>
    <col min="12038" max="12038" width="15.42578125" style="147" customWidth="1"/>
    <col min="12039" max="12288" width="9.140625" style="147"/>
    <col min="12289" max="12289" width="21" style="147" customWidth="1"/>
    <col min="12290" max="12290" width="80" style="147" customWidth="1"/>
    <col min="12291" max="12291" width="0" style="147" hidden="1" customWidth="1"/>
    <col min="12292" max="12292" width="17.7109375" style="147" customWidth="1"/>
    <col min="12293" max="12293" width="16.42578125" style="147" customWidth="1"/>
    <col min="12294" max="12294" width="15.42578125" style="147" customWidth="1"/>
    <col min="12295" max="12544" width="9.140625" style="147"/>
    <col min="12545" max="12545" width="21" style="147" customWidth="1"/>
    <col min="12546" max="12546" width="80" style="147" customWidth="1"/>
    <col min="12547" max="12547" width="0" style="147" hidden="1" customWidth="1"/>
    <col min="12548" max="12548" width="17.7109375" style="147" customWidth="1"/>
    <col min="12549" max="12549" width="16.42578125" style="147" customWidth="1"/>
    <col min="12550" max="12550" width="15.42578125" style="147" customWidth="1"/>
    <col min="12551" max="12800" width="9.140625" style="147"/>
    <col min="12801" max="12801" width="21" style="147" customWidth="1"/>
    <col min="12802" max="12802" width="80" style="147" customWidth="1"/>
    <col min="12803" max="12803" width="0" style="147" hidden="1" customWidth="1"/>
    <col min="12804" max="12804" width="17.7109375" style="147" customWidth="1"/>
    <col min="12805" max="12805" width="16.42578125" style="147" customWidth="1"/>
    <col min="12806" max="12806" width="15.42578125" style="147" customWidth="1"/>
    <col min="12807" max="13056" width="9.140625" style="147"/>
    <col min="13057" max="13057" width="21" style="147" customWidth="1"/>
    <col min="13058" max="13058" width="80" style="147" customWidth="1"/>
    <col min="13059" max="13059" width="0" style="147" hidden="1" customWidth="1"/>
    <col min="13060" max="13060" width="17.7109375" style="147" customWidth="1"/>
    <col min="13061" max="13061" width="16.42578125" style="147" customWidth="1"/>
    <col min="13062" max="13062" width="15.42578125" style="147" customWidth="1"/>
    <col min="13063" max="13312" width="9.140625" style="147"/>
    <col min="13313" max="13313" width="21" style="147" customWidth="1"/>
    <col min="13314" max="13314" width="80" style="147" customWidth="1"/>
    <col min="13315" max="13315" width="0" style="147" hidden="1" customWidth="1"/>
    <col min="13316" max="13316" width="17.7109375" style="147" customWidth="1"/>
    <col min="13317" max="13317" width="16.42578125" style="147" customWidth="1"/>
    <col min="13318" max="13318" width="15.42578125" style="147" customWidth="1"/>
    <col min="13319" max="13568" width="9.140625" style="147"/>
    <col min="13569" max="13569" width="21" style="147" customWidth="1"/>
    <col min="13570" max="13570" width="80" style="147" customWidth="1"/>
    <col min="13571" max="13571" width="0" style="147" hidden="1" customWidth="1"/>
    <col min="13572" max="13572" width="17.7109375" style="147" customWidth="1"/>
    <col min="13573" max="13573" width="16.42578125" style="147" customWidth="1"/>
    <col min="13574" max="13574" width="15.42578125" style="147" customWidth="1"/>
    <col min="13575" max="13824" width="9.140625" style="147"/>
    <col min="13825" max="13825" width="21" style="147" customWidth="1"/>
    <col min="13826" max="13826" width="80" style="147" customWidth="1"/>
    <col min="13827" max="13827" width="0" style="147" hidden="1" customWidth="1"/>
    <col min="13828" max="13828" width="17.7109375" style="147" customWidth="1"/>
    <col min="13829" max="13829" width="16.42578125" style="147" customWidth="1"/>
    <col min="13830" max="13830" width="15.42578125" style="147" customWidth="1"/>
    <col min="13831" max="14080" width="9.140625" style="147"/>
    <col min="14081" max="14081" width="21" style="147" customWidth="1"/>
    <col min="14082" max="14082" width="80" style="147" customWidth="1"/>
    <col min="14083" max="14083" width="0" style="147" hidden="1" customWidth="1"/>
    <col min="14084" max="14084" width="17.7109375" style="147" customWidth="1"/>
    <col min="14085" max="14085" width="16.42578125" style="147" customWidth="1"/>
    <col min="14086" max="14086" width="15.42578125" style="147" customWidth="1"/>
    <col min="14087" max="14336" width="9.140625" style="147"/>
    <col min="14337" max="14337" width="21" style="147" customWidth="1"/>
    <col min="14338" max="14338" width="80" style="147" customWidth="1"/>
    <col min="14339" max="14339" width="0" style="147" hidden="1" customWidth="1"/>
    <col min="14340" max="14340" width="17.7109375" style="147" customWidth="1"/>
    <col min="14341" max="14341" width="16.42578125" style="147" customWidth="1"/>
    <col min="14342" max="14342" width="15.42578125" style="147" customWidth="1"/>
    <col min="14343" max="14592" width="9.140625" style="147"/>
    <col min="14593" max="14593" width="21" style="147" customWidth="1"/>
    <col min="14594" max="14594" width="80" style="147" customWidth="1"/>
    <col min="14595" max="14595" width="0" style="147" hidden="1" customWidth="1"/>
    <col min="14596" max="14596" width="17.7109375" style="147" customWidth="1"/>
    <col min="14597" max="14597" width="16.42578125" style="147" customWidth="1"/>
    <col min="14598" max="14598" width="15.42578125" style="147" customWidth="1"/>
    <col min="14599" max="14848" width="9.140625" style="147"/>
    <col min="14849" max="14849" width="21" style="147" customWidth="1"/>
    <col min="14850" max="14850" width="80" style="147" customWidth="1"/>
    <col min="14851" max="14851" width="0" style="147" hidden="1" customWidth="1"/>
    <col min="14852" max="14852" width="17.7109375" style="147" customWidth="1"/>
    <col min="14853" max="14853" width="16.42578125" style="147" customWidth="1"/>
    <col min="14854" max="14854" width="15.42578125" style="147" customWidth="1"/>
    <col min="14855" max="15104" width="9.140625" style="147"/>
    <col min="15105" max="15105" width="21" style="147" customWidth="1"/>
    <col min="15106" max="15106" width="80" style="147" customWidth="1"/>
    <col min="15107" max="15107" width="0" style="147" hidden="1" customWidth="1"/>
    <col min="15108" max="15108" width="17.7109375" style="147" customWidth="1"/>
    <col min="15109" max="15109" width="16.42578125" style="147" customWidth="1"/>
    <col min="15110" max="15110" width="15.42578125" style="147" customWidth="1"/>
    <col min="15111" max="15360" width="9.140625" style="147"/>
    <col min="15361" max="15361" width="21" style="147" customWidth="1"/>
    <col min="15362" max="15362" width="80" style="147" customWidth="1"/>
    <col min="15363" max="15363" width="0" style="147" hidden="1" customWidth="1"/>
    <col min="15364" max="15364" width="17.7109375" style="147" customWidth="1"/>
    <col min="15365" max="15365" width="16.42578125" style="147" customWidth="1"/>
    <col min="15366" max="15366" width="15.42578125" style="147" customWidth="1"/>
    <col min="15367" max="15616" width="9.140625" style="147"/>
    <col min="15617" max="15617" width="21" style="147" customWidth="1"/>
    <col min="15618" max="15618" width="80" style="147" customWidth="1"/>
    <col min="15619" max="15619" width="0" style="147" hidden="1" customWidth="1"/>
    <col min="15620" max="15620" width="17.7109375" style="147" customWidth="1"/>
    <col min="15621" max="15621" width="16.42578125" style="147" customWidth="1"/>
    <col min="15622" max="15622" width="15.42578125" style="147" customWidth="1"/>
    <col min="15623" max="15872" width="9.140625" style="147"/>
    <col min="15873" max="15873" width="21" style="147" customWidth="1"/>
    <col min="15874" max="15874" width="80" style="147" customWidth="1"/>
    <col min="15875" max="15875" width="0" style="147" hidden="1" customWidth="1"/>
    <col min="15876" max="15876" width="17.7109375" style="147" customWidth="1"/>
    <col min="15877" max="15877" width="16.42578125" style="147" customWidth="1"/>
    <col min="15878" max="15878" width="15.42578125" style="147" customWidth="1"/>
    <col min="15879" max="16128" width="9.140625" style="147"/>
    <col min="16129" max="16129" width="21" style="147" customWidth="1"/>
    <col min="16130" max="16130" width="80" style="147" customWidth="1"/>
    <col min="16131" max="16131" width="0" style="147" hidden="1" customWidth="1"/>
    <col min="16132" max="16132" width="17.7109375" style="147" customWidth="1"/>
    <col min="16133" max="16133" width="16.42578125" style="147" customWidth="1"/>
    <col min="16134" max="16134" width="15.42578125" style="147" customWidth="1"/>
    <col min="16135" max="16384" width="9.140625" style="147"/>
  </cols>
  <sheetData>
    <row r="1" spans="1:6" ht="67.5" customHeight="1">
      <c r="A1" s="199" t="s">
        <v>364</v>
      </c>
      <c r="B1" s="203"/>
      <c r="C1" s="203"/>
      <c r="D1" s="203"/>
    </row>
    <row r="2" spans="1:6" ht="72" customHeight="1">
      <c r="A2" s="199" t="s">
        <v>342</v>
      </c>
      <c r="B2" s="199"/>
      <c r="C2" s="199"/>
      <c r="D2" s="199"/>
      <c r="E2" s="163"/>
      <c r="F2" s="163"/>
    </row>
    <row r="3" spans="1:6" ht="29.25" customHeight="1">
      <c r="A3" s="200" t="s">
        <v>273</v>
      </c>
      <c r="B3" s="200"/>
      <c r="C3" s="200"/>
      <c r="D3" s="200"/>
      <c r="E3" s="164"/>
      <c r="F3" s="164"/>
    </row>
    <row r="4" spans="1:6" ht="14.25" customHeight="1">
      <c r="A4" s="201" t="s">
        <v>0</v>
      </c>
      <c r="B4" s="202"/>
      <c r="C4" s="202"/>
      <c r="D4" s="202"/>
      <c r="E4" s="164"/>
      <c r="F4" s="164"/>
    </row>
    <row r="5" spans="1:6" s="167" customFormat="1" ht="45" customHeight="1">
      <c r="A5" s="141" t="s">
        <v>1</v>
      </c>
      <c r="B5" s="187" t="s">
        <v>2</v>
      </c>
      <c r="C5" s="165" t="s">
        <v>259</v>
      </c>
      <c r="D5" s="141" t="s">
        <v>263</v>
      </c>
      <c r="E5" s="166"/>
      <c r="F5" s="166"/>
    </row>
    <row r="6" spans="1:6" ht="14.25" customHeight="1">
      <c r="A6" s="168" t="s">
        <v>4</v>
      </c>
      <c r="B6" s="187" t="s">
        <v>5</v>
      </c>
      <c r="C6" s="184">
        <f>SUM(C7,C12,C21,C27,C23,C11,C30,C31,C32,C10,C26,C33)</f>
        <v>2586700</v>
      </c>
      <c r="D6" s="184">
        <f>SUM(D7,D12,D21,D27,D23,D11,D30,D31,D32,D10,D26,D33)</f>
        <v>24891000</v>
      </c>
      <c r="E6" s="169"/>
    </row>
    <row r="7" spans="1:6">
      <c r="A7" s="145" t="s">
        <v>6</v>
      </c>
      <c r="B7" s="146" t="s">
        <v>7</v>
      </c>
      <c r="C7" s="185">
        <f>C8</f>
        <v>436000</v>
      </c>
      <c r="D7" s="185">
        <f>D8+D9</f>
        <v>10600000</v>
      </c>
      <c r="F7" s="171"/>
    </row>
    <row r="8" spans="1:6" ht="70.5" customHeight="1">
      <c r="A8" s="145" t="s">
        <v>8</v>
      </c>
      <c r="B8" s="146" t="s">
        <v>9</v>
      </c>
      <c r="C8" s="185">
        <f>D8-10164000</f>
        <v>436000</v>
      </c>
      <c r="D8" s="185">
        <v>10600000</v>
      </c>
    </row>
    <row r="9" spans="1:6" ht="29.25" hidden="1" customHeight="1">
      <c r="A9" s="145" t="s">
        <v>10</v>
      </c>
      <c r="B9" s="146" t="s">
        <v>11</v>
      </c>
      <c r="C9" s="185">
        <f>D9-6901000</f>
        <v>-6901000</v>
      </c>
      <c r="D9" s="185"/>
    </row>
    <row r="10" spans="1:6" ht="33.75" customHeight="1">
      <c r="A10" s="145" t="s">
        <v>12</v>
      </c>
      <c r="B10" s="146" t="s">
        <v>13</v>
      </c>
      <c r="C10" s="185">
        <f>D10-6174100</f>
        <v>765900</v>
      </c>
      <c r="D10" s="185">
        <v>6940000</v>
      </c>
      <c r="E10" s="171"/>
    </row>
    <row r="11" spans="1:6" hidden="1">
      <c r="A11" s="145" t="s">
        <v>14</v>
      </c>
      <c r="B11" s="146" t="s">
        <v>15</v>
      </c>
      <c r="C11" s="185"/>
      <c r="D11" s="185"/>
    </row>
    <row r="12" spans="1:6">
      <c r="A12" s="145" t="s">
        <v>16</v>
      </c>
      <c r="B12" s="146" t="s">
        <v>17</v>
      </c>
      <c r="C12" s="185">
        <f>SUM(C13,C18,C15)</f>
        <v>259300</v>
      </c>
      <c r="D12" s="185">
        <f>SUM(D13,D18,D15)</f>
        <v>3333000</v>
      </c>
    </row>
    <row r="13" spans="1:6" ht="15.75" customHeight="1">
      <c r="A13" s="172" t="s">
        <v>18</v>
      </c>
      <c r="B13" s="188" t="s">
        <v>19</v>
      </c>
      <c r="C13" s="185">
        <f>SUM(C14)</f>
        <v>257800</v>
      </c>
      <c r="D13" s="185">
        <f>D14</f>
        <v>1660000</v>
      </c>
    </row>
    <row r="14" spans="1:6" ht="53.25" customHeight="1">
      <c r="A14" s="145" t="s">
        <v>20</v>
      </c>
      <c r="B14" s="146" t="s">
        <v>21</v>
      </c>
      <c r="C14" s="185">
        <f>D14-1402200</f>
        <v>257800</v>
      </c>
      <c r="D14" s="185">
        <v>1660000</v>
      </c>
    </row>
    <row r="15" spans="1:6" ht="15" customHeight="1">
      <c r="A15" s="172" t="s">
        <v>22</v>
      </c>
      <c r="B15" s="188" t="s">
        <v>23</v>
      </c>
      <c r="C15" s="185">
        <f>SUM(C16,C17)</f>
        <v>-3500</v>
      </c>
      <c r="D15" s="185">
        <f>SUM(D16,D17)</f>
        <v>149000</v>
      </c>
    </row>
    <row r="16" spans="1:6" ht="18" customHeight="1">
      <c r="A16" s="145" t="s">
        <v>24</v>
      </c>
      <c r="B16" s="146" t="s">
        <v>25</v>
      </c>
      <c r="C16" s="185">
        <f>D16-23000</f>
        <v>0</v>
      </c>
      <c r="D16" s="185">
        <v>23000</v>
      </c>
    </row>
    <row r="17" spans="1:4" ht="20.25" customHeight="1">
      <c r="A17" s="145" t="s">
        <v>26</v>
      </c>
      <c r="B17" s="146" t="s">
        <v>27</v>
      </c>
      <c r="C17" s="185">
        <f>D17-129500</f>
        <v>-3500</v>
      </c>
      <c r="D17" s="185">
        <v>126000</v>
      </c>
    </row>
    <row r="18" spans="1:4" ht="15" customHeight="1">
      <c r="A18" s="172" t="s">
        <v>28</v>
      </c>
      <c r="B18" s="188" t="s">
        <v>29</v>
      </c>
      <c r="C18" s="185">
        <f>SUM(C19,C20)</f>
        <v>5000</v>
      </c>
      <c r="D18" s="185">
        <f>SUM(D19,D20)</f>
        <v>1524000</v>
      </c>
    </row>
    <row r="19" spans="1:4" ht="42.75" customHeight="1">
      <c r="A19" s="145" t="s">
        <v>30</v>
      </c>
      <c r="B19" s="146" t="s">
        <v>31</v>
      </c>
      <c r="C19" s="185">
        <f>D19-1100000</f>
        <v>0</v>
      </c>
      <c r="D19" s="185">
        <v>1100000</v>
      </c>
    </row>
    <row r="20" spans="1:4" ht="42" customHeight="1">
      <c r="A20" s="145" t="s">
        <v>32</v>
      </c>
      <c r="B20" s="146" t="s">
        <v>33</v>
      </c>
      <c r="C20" s="185">
        <f>D20-419000</f>
        <v>5000</v>
      </c>
      <c r="D20" s="185">
        <v>424000</v>
      </c>
    </row>
    <row r="21" spans="1:4">
      <c r="A21" s="145" t="s">
        <v>34</v>
      </c>
      <c r="B21" s="146" t="s">
        <v>35</v>
      </c>
      <c r="C21" s="185">
        <f>SUM(C22)</f>
        <v>0</v>
      </c>
      <c r="D21" s="185">
        <f>SUM(D22)</f>
        <v>28000</v>
      </c>
    </row>
    <row r="22" spans="1:4" ht="61.5" customHeight="1">
      <c r="A22" s="145" t="s">
        <v>36</v>
      </c>
      <c r="B22" s="146" t="s">
        <v>37</v>
      </c>
      <c r="C22" s="185">
        <f>D22-28000</f>
        <v>0</v>
      </c>
      <c r="D22" s="185">
        <v>28000</v>
      </c>
    </row>
    <row r="23" spans="1:4" ht="31.5">
      <c r="A23" s="145" t="s">
        <v>38</v>
      </c>
      <c r="B23" s="146" t="s">
        <v>39</v>
      </c>
      <c r="C23" s="185">
        <f>SUM(C24,C25)</f>
        <v>1100000</v>
      </c>
      <c r="D23" s="185">
        <f>SUM(D24,D25)</f>
        <v>3800000</v>
      </c>
    </row>
    <row r="24" spans="1:4" ht="63.75" customHeight="1">
      <c r="A24" s="145" t="s">
        <v>40</v>
      </c>
      <c r="B24" s="146" t="s">
        <v>41</v>
      </c>
      <c r="C24" s="185">
        <f>D24-800000</f>
        <v>500000</v>
      </c>
      <c r="D24" s="185">
        <v>1300000</v>
      </c>
    </row>
    <row r="25" spans="1:4" ht="65.25" customHeight="1">
      <c r="A25" s="145" t="s">
        <v>42</v>
      </c>
      <c r="B25" s="146" t="s">
        <v>43</v>
      </c>
      <c r="C25" s="185">
        <f>D25-1900000</f>
        <v>600000</v>
      </c>
      <c r="D25" s="185">
        <v>2500000</v>
      </c>
    </row>
    <row r="26" spans="1:4" ht="15" hidden="1" customHeight="1">
      <c r="A26" s="145" t="s">
        <v>44</v>
      </c>
      <c r="B26" s="146" t="s">
        <v>45</v>
      </c>
      <c r="C26" s="185"/>
      <c r="D26" s="185"/>
    </row>
    <row r="27" spans="1:4">
      <c r="A27" s="145" t="s">
        <v>46</v>
      </c>
      <c r="B27" s="146" t="s">
        <v>47</v>
      </c>
      <c r="C27" s="185">
        <f>SUM(C29)</f>
        <v>22000</v>
      </c>
      <c r="D27" s="185">
        <f>SUM(D28:D29)</f>
        <v>50000</v>
      </c>
    </row>
    <row r="28" spans="1:4" ht="39.75" hidden="1" customHeight="1">
      <c r="A28" s="145" t="s">
        <v>48</v>
      </c>
      <c r="B28" s="146" t="s">
        <v>49</v>
      </c>
      <c r="C28" s="185">
        <f>D28-180000</f>
        <v>-180000</v>
      </c>
      <c r="D28" s="185"/>
    </row>
    <row r="29" spans="1:4" ht="45" customHeight="1">
      <c r="A29" s="145" t="s">
        <v>50</v>
      </c>
      <c r="B29" s="146" t="s">
        <v>51</v>
      </c>
      <c r="C29" s="185">
        <f>D29-28000</f>
        <v>22000</v>
      </c>
      <c r="D29" s="185">
        <v>50000</v>
      </c>
    </row>
    <row r="30" spans="1:4" ht="28.5" hidden="1" customHeight="1">
      <c r="A30" s="145" t="s">
        <v>52</v>
      </c>
      <c r="B30" s="146" t="s">
        <v>53</v>
      </c>
      <c r="C30" s="185"/>
      <c r="D30" s="185"/>
    </row>
    <row r="31" spans="1:4" ht="39.75" hidden="1" customHeight="1">
      <c r="A31" s="145" t="s">
        <v>54</v>
      </c>
      <c r="B31" s="146" t="s">
        <v>55</v>
      </c>
      <c r="C31" s="185"/>
      <c r="D31" s="185"/>
    </row>
    <row r="32" spans="1:4" ht="71.25" customHeight="1">
      <c r="A32" s="145" t="s">
        <v>56</v>
      </c>
      <c r="B32" s="146" t="s">
        <v>57</v>
      </c>
      <c r="C32" s="185">
        <f>D32-1500</f>
        <v>3500</v>
      </c>
      <c r="D32" s="185">
        <v>5000</v>
      </c>
    </row>
    <row r="33" spans="1:6" ht="23.25" customHeight="1">
      <c r="A33" s="145" t="s">
        <v>58</v>
      </c>
      <c r="B33" s="146" t="s">
        <v>59</v>
      </c>
      <c r="C33" s="185"/>
      <c r="D33" s="185">
        <v>135000</v>
      </c>
    </row>
    <row r="34" spans="1:6" ht="38.25" customHeight="1">
      <c r="A34" s="141" t="s">
        <v>60</v>
      </c>
      <c r="B34" s="187" t="s">
        <v>61</v>
      </c>
      <c r="C34" s="184">
        <f>SUM(C35,C55,C57,C56)</f>
        <v>10999316.849999998</v>
      </c>
      <c r="D34" s="184">
        <f>SUM(D35,D55,D57,D56)</f>
        <v>65681642.099999994</v>
      </c>
      <c r="E34" s="171"/>
    </row>
    <row r="35" spans="1:6" ht="29.25" customHeight="1">
      <c r="A35" s="145" t="s">
        <v>62</v>
      </c>
      <c r="B35" s="146" t="s">
        <v>63</v>
      </c>
      <c r="C35" s="185">
        <f>C36+C48+C54</f>
        <v>10999316.849999998</v>
      </c>
      <c r="D35" s="185">
        <f>D36+D48+D54</f>
        <v>65681642.099999994</v>
      </c>
    </row>
    <row r="36" spans="1:6" ht="32.25" customHeight="1">
      <c r="A36" s="145" t="s">
        <v>64</v>
      </c>
      <c r="B36" s="146" t="s">
        <v>65</v>
      </c>
      <c r="C36" s="185">
        <f>SUM(C37,C39)</f>
        <v>-2928922</v>
      </c>
      <c r="D36" s="185">
        <f>SUM(D37,D39)</f>
        <v>19978309</v>
      </c>
      <c r="E36" s="173"/>
    </row>
    <row r="37" spans="1:6" ht="28.5" customHeight="1">
      <c r="A37" s="145" t="s">
        <v>66</v>
      </c>
      <c r="B37" s="146" t="s">
        <v>67</v>
      </c>
      <c r="C37" s="185">
        <f>SUM(C38)</f>
        <v>-2928922</v>
      </c>
      <c r="D37" s="185">
        <f>SUM(D38)</f>
        <v>19978309</v>
      </c>
      <c r="E37" s="173"/>
    </row>
    <row r="38" spans="1:6" ht="32.25" customHeight="1">
      <c r="A38" s="145" t="s">
        <v>68</v>
      </c>
      <c r="B38" s="146" t="s">
        <v>69</v>
      </c>
      <c r="C38" s="186">
        <f>D38-22907231</f>
        <v>-2928922</v>
      </c>
      <c r="D38" s="186">
        <v>19978309</v>
      </c>
      <c r="E38" s="171"/>
      <c r="F38" s="171"/>
    </row>
    <row r="39" spans="1:6" hidden="1">
      <c r="A39" s="145" t="s">
        <v>70</v>
      </c>
      <c r="B39" s="146" t="s">
        <v>71</v>
      </c>
      <c r="C39" s="186"/>
      <c r="D39" s="186"/>
      <c r="E39" s="171"/>
      <c r="F39" s="171"/>
    </row>
    <row r="40" spans="1:6" ht="19.5" hidden="1" customHeight="1">
      <c r="A40" s="170" t="s">
        <v>72</v>
      </c>
      <c r="B40" s="146" t="s">
        <v>73</v>
      </c>
      <c r="C40" s="186"/>
      <c r="D40" s="186"/>
      <c r="E40" s="171"/>
      <c r="F40" s="171"/>
    </row>
    <row r="41" spans="1:6" ht="19.5" hidden="1" customHeight="1">
      <c r="A41" s="170" t="s">
        <v>74</v>
      </c>
      <c r="B41" s="146" t="s">
        <v>75</v>
      </c>
      <c r="C41" s="186"/>
      <c r="D41" s="186"/>
      <c r="E41" s="171"/>
      <c r="F41" s="171"/>
    </row>
    <row r="42" spans="1:6" ht="63" hidden="1">
      <c r="A42" s="145" t="s">
        <v>76</v>
      </c>
      <c r="B42" s="146" t="s">
        <v>77</v>
      </c>
      <c r="C42" s="186"/>
      <c r="D42" s="186"/>
      <c r="E42" s="171"/>
      <c r="F42" s="171"/>
    </row>
    <row r="43" spans="1:6" ht="63" hidden="1">
      <c r="A43" s="145" t="s">
        <v>78</v>
      </c>
      <c r="B43" s="146" t="s">
        <v>79</v>
      </c>
      <c r="C43" s="186"/>
      <c r="D43" s="186"/>
      <c r="E43" s="171"/>
      <c r="F43" s="171"/>
    </row>
    <row r="44" spans="1:6" ht="47.25" hidden="1">
      <c r="A44" s="145" t="s">
        <v>80</v>
      </c>
      <c r="B44" s="146" t="s">
        <v>81</v>
      </c>
      <c r="C44" s="186"/>
      <c r="D44" s="186"/>
      <c r="E44" s="171"/>
      <c r="F44" s="171"/>
    </row>
    <row r="45" spans="1:6" ht="47.25" hidden="1">
      <c r="A45" s="145" t="s">
        <v>82</v>
      </c>
      <c r="B45" s="146" t="s">
        <v>83</v>
      </c>
      <c r="C45" s="186"/>
      <c r="D45" s="186"/>
      <c r="E45" s="171"/>
      <c r="F45" s="171"/>
    </row>
    <row r="46" spans="1:6" ht="31.5" hidden="1">
      <c r="A46" s="145" t="s">
        <v>84</v>
      </c>
      <c r="B46" s="146" t="s">
        <v>85</v>
      </c>
      <c r="C46" s="186"/>
      <c r="D46" s="186"/>
      <c r="E46" s="171"/>
      <c r="F46" s="171"/>
    </row>
    <row r="47" spans="1:6" hidden="1">
      <c r="A47" s="145" t="s">
        <v>86</v>
      </c>
      <c r="B47" s="146" t="s">
        <v>87</v>
      </c>
      <c r="C47" s="186"/>
      <c r="D47" s="186"/>
      <c r="E47" s="171"/>
      <c r="F47" s="171"/>
    </row>
    <row r="48" spans="1:6" ht="32.25" customHeight="1">
      <c r="A48" s="145" t="s">
        <v>88</v>
      </c>
      <c r="B48" s="146" t="s">
        <v>89</v>
      </c>
      <c r="C48" s="186">
        <f>C50+C52+C53+C49</f>
        <v>115614.88</v>
      </c>
      <c r="D48" s="186">
        <f>D50+D52+D53+D49</f>
        <v>911586.13</v>
      </c>
      <c r="E48" s="171"/>
      <c r="F48" s="171"/>
    </row>
    <row r="49" spans="1:6" ht="38.25" hidden="1" customHeight="1">
      <c r="A49" s="145" t="s">
        <v>90</v>
      </c>
      <c r="B49" s="146" t="s">
        <v>91</v>
      </c>
      <c r="C49" s="186">
        <f>D49-43258.27</f>
        <v>-43258.27</v>
      </c>
      <c r="D49" s="186"/>
      <c r="E49" s="171"/>
      <c r="F49" s="171"/>
    </row>
    <row r="50" spans="1:6" ht="39" customHeight="1">
      <c r="A50" s="145" t="s">
        <v>92</v>
      </c>
      <c r="B50" s="146" t="s">
        <v>93</v>
      </c>
      <c r="C50" s="186">
        <f>SUM(C51)</f>
        <v>53073.149999999994</v>
      </c>
      <c r="D50" s="186">
        <f>SUM(D51)</f>
        <v>211086.13</v>
      </c>
      <c r="E50" s="171"/>
      <c r="F50" s="171"/>
    </row>
    <row r="51" spans="1:6" ht="31.5" customHeight="1">
      <c r="A51" s="145" t="s">
        <v>94</v>
      </c>
      <c r="B51" s="146" t="s">
        <v>95</v>
      </c>
      <c r="C51" s="186">
        <f>D51-158012.98</f>
        <v>53073.149999999994</v>
      </c>
      <c r="D51" s="186">
        <v>211086.13</v>
      </c>
      <c r="E51" s="171"/>
      <c r="F51" s="171"/>
    </row>
    <row r="52" spans="1:6" ht="31.5">
      <c r="A52" s="145" t="s">
        <v>96</v>
      </c>
      <c r="B52" s="146" t="s">
        <v>97</v>
      </c>
      <c r="C52" s="186">
        <f>D52-594700</f>
        <v>105800</v>
      </c>
      <c r="D52" s="186">
        <v>700500</v>
      </c>
      <c r="E52" s="171"/>
      <c r="F52" s="171"/>
    </row>
    <row r="53" spans="1:6" ht="19.5" hidden="1" customHeight="1">
      <c r="A53" s="174" t="s">
        <v>98</v>
      </c>
      <c r="B53" s="146" t="s">
        <v>99</v>
      </c>
      <c r="C53" s="186"/>
      <c r="D53" s="186"/>
      <c r="E53" s="171"/>
      <c r="F53" s="171"/>
    </row>
    <row r="54" spans="1:6" ht="30.75" customHeight="1">
      <c r="A54" s="145" t="s">
        <v>100</v>
      </c>
      <c r="B54" s="146" t="s">
        <v>101</v>
      </c>
      <c r="C54" s="185">
        <f>D54-30979123</f>
        <v>13812623.969999999</v>
      </c>
      <c r="D54" s="185">
        <v>44791746.969999999</v>
      </c>
      <c r="E54" s="171"/>
      <c r="F54" s="171"/>
    </row>
    <row r="55" spans="1:6" ht="23.25" hidden="1" customHeight="1">
      <c r="A55" s="145" t="s">
        <v>102</v>
      </c>
      <c r="B55" s="146" t="s">
        <v>103</v>
      </c>
      <c r="C55" s="185"/>
      <c r="D55" s="185"/>
      <c r="E55" s="171"/>
      <c r="F55" s="171"/>
    </row>
    <row r="56" spans="1:6" ht="28.5" hidden="1" customHeight="1">
      <c r="A56" s="145" t="s">
        <v>104</v>
      </c>
      <c r="B56" s="146" t="s">
        <v>105</v>
      </c>
      <c r="C56" s="185"/>
      <c r="D56" s="185"/>
      <c r="E56" s="171"/>
      <c r="F56" s="171"/>
    </row>
    <row r="57" spans="1:6" ht="32.25" hidden="1" customHeight="1">
      <c r="A57" s="145" t="s">
        <v>106</v>
      </c>
      <c r="B57" s="146" t="s">
        <v>107</v>
      </c>
      <c r="C57" s="185"/>
      <c r="D57" s="185"/>
      <c r="E57" s="171"/>
      <c r="F57" s="171"/>
    </row>
    <row r="58" spans="1:6" ht="15" customHeight="1">
      <c r="A58" s="174"/>
      <c r="B58" s="187" t="s">
        <v>108</v>
      </c>
      <c r="C58" s="184">
        <f>C6+C34</f>
        <v>13586016.849999998</v>
      </c>
      <c r="D58" s="184">
        <f>D6+D34</f>
        <v>90572642.099999994</v>
      </c>
    </row>
    <row r="59" spans="1:6">
      <c r="A59" s="175"/>
      <c r="B59" s="189"/>
      <c r="C59" s="176"/>
      <c r="D59" s="177"/>
      <c r="E59" s="178"/>
      <c r="F59" s="179"/>
    </row>
    <row r="60" spans="1:6">
      <c r="A60" s="180"/>
      <c r="B60" s="189"/>
      <c r="C60" s="176"/>
      <c r="D60" s="181"/>
      <c r="E60" s="179"/>
      <c r="F60" s="178"/>
    </row>
    <row r="61" spans="1:6">
      <c r="A61" s="180"/>
      <c r="B61" s="189"/>
      <c r="C61" s="176"/>
      <c r="D61" s="176"/>
      <c r="E61" s="178"/>
      <c r="F61" s="179"/>
    </row>
    <row r="62" spans="1:6">
      <c r="A62" s="182"/>
    </row>
    <row r="63" spans="1:6">
      <c r="A63" s="182"/>
    </row>
    <row r="64" spans="1:6">
      <c r="A64" s="182"/>
    </row>
    <row r="65" spans="1:1">
      <c r="A65" s="182"/>
    </row>
    <row r="66" spans="1:1">
      <c r="A66" s="182"/>
    </row>
    <row r="67" spans="1:1">
      <c r="A67" s="182"/>
    </row>
    <row r="68" spans="1:1">
      <c r="A68" s="182"/>
    </row>
    <row r="69" spans="1:1">
      <c r="A69" s="182"/>
    </row>
    <row r="70" spans="1:1">
      <c r="A70" s="182"/>
    </row>
    <row r="71" spans="1:1">
      <c r="A71" s="182"/>
    </row>
    <row r="72" spans="1:1">
      <c r="A72" s="182"/>
    </row>
    <row r="73" spans="1:1">
      <c r="A73" s="182"/>
    </row>
    <row r="74" spans="1:1">
      <c r="A74" s="182"/>
    </row>
    <row r="75" spans="1:1">
      <c r="A75" s="182"/>
    </row>
    <row r="76" spans="1:1">
      <c r="A76" s="182"/>
    </row>
    <row r="77" spans="1:1">
      <c r="A77" s="182"/>
    </row>
    <row r="78" spans="1:1">
      <c r="A78" s="182"/>
    </row>
    <row r="79" spans="1:1">
      <c r="A79" s="182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40"/>
  <sheetViews>
    <sheetView topLeftCell="A268" workbookViewId="0">
      <selection activeCell="G68" sqref="G68"/>
    </sheetView>
  </sheetViews>
  <sheetFormatPr defaultRowHeight="15"/>
  <cols>
    <col min="1" max="1" width="60.85546875" style="16" customWidth="1"/>
    <col min="2" max="2" width="5.42578125" style="16" hidden="1" customWidth="1"/>
    <col min="3" max="3" width="5" style="16" customWidth="1"/>
    <col min="4" max="4" width="4.85546875" style="16" customWidth="1"/>
    <col min="5" max="5" width="11" style="16" customWidth="1"/>
    <col min="6" max="6" width="5.7109375" style="16" customWidth="1"/>
    <col min="7" max="7" width="16.28515625" style="16" customWidth="1"/>
    <col min="8" max="8" width="12.28515625" style="16" customWidth="1"/>
    <col min="9" max="9" width="13.42578125" style="16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>
      <c r="A1" s="206" t="s">
        <v>365</v>
      </c>
      <c r="B1" s="207"/>
      <c r="C1" s="207"/>
      <c r="D1" s="207"/>
      <c r="E1" s="207"/>
      <c r="F1" s="207"/>
      <c r="G1" s="207"/>
    </row>
    <row r="2" spans="1:10" ht="61.5" customHeight="1">
      <c r="A2" s="205" t="s">
        <v>343</v>
      </c>
      <c r="B2" s="205"/>
      <c r="C2" s="205"/>
      <c r="D2" s="205"/>
      <c r="E2" s="205"/>
      <c r="F2" s="205"/>
      <c r="G2" s="205"/>
      <c r="H2" s="197"/>
      <c r="I2" s="197"/>
      <c r="J2" s="17"/>
    </row>
    <row r="3" spans="1:10" s="19" customFormat="1" ht="42" customHeight="1">
      <c r="A3" s="204" t="s">
        <v>274</v>
      </c>
      <c r="B3" s="204"/>
      <c r="C3" s="204"/>
      <c r="D3" s="204"/>
      <c r="E3" s="204"/>
      <c r="F3" s="204"/>
      <c r="G3" s="204"/>
      <c r="H3" s="196"/>
      <c r="I3" s="196"/>
      <c r="J3" s="18"/>
    </row>
    <row r="4" spans="1:10" s="19" customFormat="1" ht="14.25" customHeight="1">
      <c r="A4" s="20"/>
      <c r="B4" s="20"/>
      <c r="C4" s="20"/>
      <c r="D4" s="20"/>
      <c r="E4" s="20"/>
      <c r="F4" s="20"/>
      <c r="G4" s="21" t="s">
        <v>0</v>
      </c>
      <c r="H4" s="20"/>
      <c r="I4" s="21"/>
      <c r="J4" s="18"/>
    </row>
    <row r="5" spans="1:10" s="19" customFormat="1" ht="38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10" s="19" customFormat="1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G7+G66+G74+G122+G169+G217+G249+G264</f>
        <v>98777106.800000012</v>
      </c>
      <c r="H6" s="28"/>
    </row>
    <row r="7" spans="1:10" s="19" customFormat="1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29843608.399999999</v>
      </c>
    </row>
    <row r="8" spans="1:10" s="19" customFormat="1" ht="25.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2439207.86</v>
      </c>
    </row>
    <row r="9" spans="1:10" s="19" customFormat="1" ht="29.25" customHeight="1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2439207.86</v>
      </c>
    </row>
    <row r="10" spans="1:10" s="19" customFormat="1" ht="17.25" customHeight="1">
      <c r="A10" s="193" t="s">
        <v>279</v>
      </c>
      <c r="B10" s="191"/>
      <c r="C10" s="191" t="s">
        <v>117</v>
      </c>
      <c r="D10" s="191" t="s">
        <v>119</v>
      </c>
      <c r="E10" s="191" t="s">
        <v>280</v>
      </c>
      <c r="F10" s="191"/>
      <c r="G10" s="192">
        <f>G11</f>
        <v>2439207.86</v>
      </c>
    </row>
    <row r="11" spans="1:10" s="19" customFormat="1" ht="28.5" customHeight="1">
      <c r="A11" s="33" t="s">
        <v>336</v>
      </c>
      <c r="B11" s="26" t="s">
        <v>115</v>
      </c>
      <c r="C11" s="26" t="s">
        <v>117</v>
      </c>
      <c r="D11" s="26" t="s">
        <v>119</v>
      </c>
      <c r="E11" s="26" t="s">
        <v>281</v>
      </c>
      <c r="F11" s="26"/>
      <c r="G11" s="34">
        <f>SUM(G14)</f>
        <v>2439207.86</v>
      </c>
    </row>
    <row r="12" spans="1:10" s="19" customFormat="1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282</v>
      </c>
      <c r="F12" s="26"/>
      <c r="G12" s="34">
        <f>G13</f>
        <v>2439207.86</v>
      </c>
    </row>
    <row r="13" spans="1:10" s="19" customFormat="1" ht="54" customHeight="1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282</v>
      </c>
      <c r="F13" s="26" t="s">
        <v>122</v>
      </c>
      <c r="G13" s="34">
        <f>G14</f>
        <v>2439207.86</v>
      </c>
    </row>
    <row r="14" spans="1:10" s="19" customFormat="1" ht="25.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282</v>
      </c>
      <c r="F14" s="26" t="s">
        <v>124</v>
      </c>
      <c r="G14" s="34">
        <v>2439207.86</v>
      </c>
    </row>
    <row r="15" spans="1:10" s="19" customFormat="1" ht="38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15123528.82</v>
      </c>
    </row>
    <row r="16" spans="1:10" s="19" customFormat="1" ht="31.5" customHeight="1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15123528.82</v>
      </c>
    </row>
    <row r="17" spans="1:7" s="19" customFormat="1">
      <c r="A17" s="193" t="s">
        <v>279</v>
      </c>
      <c r="B17" s="26"/>
      <c r="C17" s="26" t="s">
        <v>117</v>
      </c>
      <c r="D17" s="26" t="s">
        <v>130</v>
      </c>
      <c r="E17" s="191" t="s">
        <v>280</v>
      </c>
      <c r="F17" s="26"/>
      <c r="G17" s="34">
        <f>G18+G28</f>
        <v>15123528.82</v>
      </c>
    </row>
    <row r="18" spans="1:7" s="19" customFormat="1" ht="27.75" customHeight="1">
      <c r="A18" s="33" t="s">
        <v>336</v>
      </c>
      <c r="B18" s="26" t="s">
        <v>115</v>
      </c>
      <c r="C18" s="26" t="s">
        <v>117</v>
      </c>
      <c r="D18" s="26" t="s">
        <v>130</v>
      </c>
      <c r="E18" s="26" t="s">
        <v>281</v>
      </c>
      <c r="F18" s="26"/>
      <c r="G18" s="34">
        <f>G19+G22+G25</f>
        <v>15043528.82</v>
      </c>
    </row>
    <row r="19" spans="1:7" s="19" customFormat="1" ht="14.25" customHeight="1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283</v>
      </c>
      <c r="F19" s="26"/>
      <c r="G19" s="34">
        <f>G20</f>
        <v>14728702.24</v>
      </c>
    </row>
    <row r="20" spans="1:7" s="19" customFormat="1" ht="51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283</v>
      </c>
      <c r="F20" s="26" t="s">
        <v>122</v>
      </c>
      <c r="G20" s="34">
        <f>G21</f>
        <v>14728702.24</v>
      </c>
    </row>
    <row r="21" spans="1:7" s="19" customFormat="1" ht="25.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283</v>
      </c>
      <c r="F21" s="26" t="s">
        <v>124</v>
      </c>
      <c r="G21" s="34">
        <v>14728702.24</v>
      </c>
    </row>
    <row r="22" spans="1:7" s="19" customFormat="1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284</v>
      </c>
      <c r="F22" s="39" t="s">
        <v>132</v>
      </c>
      <c r="G22" s="40">
        <f>G23</f>
        <v>250000</v>
      </c>
    </row>
    <row r="23" spans="1:7" s="19" customFormat="1" ht="51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284</v>
      </c>
      <c r="F23" s="26" t="s">
        <v>122</v>
      </c>
      <c r="G23" s="34">
        <f>G24</f>
        <v>250000</v>
      </c>
    </row>
    <row r="24" spans="1:7" s="19" customFormat="1" ht="25.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284</v>
      </c>
      <c r="F24" s="26" t="s">
        <v>124</v>
      </c>
      <c r="G24" s="34">
        <v>250000</v>
      </c>
    </row>
    <row r="25" spans="1:7" s="19" customFormat="1" ht="26.25" customHeight="1">
      <c r="A25" s="33" t="s">
        <v>355</v>
      </c>
      <c r="B25" s="26" t="s">
        <v>115</v>
      </c>
      <c r="C25" s="26" t="s">
        <v>117</v>
      </c>
      <c r="D25" s="26" t="s">
        <v>130</v>
      </c>
      <c r="E25" s="26" t="s">
        <v>354</v>
      </c>
      <c r="F25" s="26"/>
      <c r="G25" s="34">
        <f>G26</f>
        <v>64826.58</v>
      </c>
    </row>
    <row r="26" spans="1:7" s="19" customFormat="1" ht="51">
      <c r="A26" s="33" t="s">
        <v>121</v>
      </c>
      <c r="B26" s="26" t="s">
        <v>115</v>
      </c>
      <c r="C26" s="26" t="s">
        <v>117</v>
      </c>
      <c r="D26" s="26" t="s">
        <v>130</v>
      </c>
      <c r="E26" s="26" t="s">
        <v>354</v>
      </c>
      <c r="F26" s="26" t="s">
        <v>122</v>
      </c>
      <c r="G26" s="34">
        <f>G27</f>
        <v>64826.58</v>
      </c>
    </row>
    <row r="27" spans="1:7" s="19" customFormat="1" ht="25.5">
      <c r="A27" s="33" t="s">
        <v>123</v>
      </c>
      <c r="B27" s="26" t="s">
        <v>115</v>
      </c>
      <c r="C27" s="26" t="s">
        <v>117</v>
      </c>
      <c r="D27" s="26" t="s">
        <v>130</v>
      </c>
      <c r="E27" s="26" t="s">
        <v>354</v>
      </c>
      <c r="F27" s="26" t="s">
        <v>124</v>
      </c>
      <c r="G27" s="34">
        <v>64826.58</v>
      </c>
    </row>
    <row r="28" spans="1:7" s="19" customFormat="1" ht="27.75" customHeight="1">
      <c r="A28" s="33" t="s">
        <v>349</v>
      </c>
      <c r="B28" s="26" t="s">
        <v>115</v>
      </c>
      <c r="C28" s="26" t="s">
        <v>117</v>
      </c>
      <c r="D28" s="26" t="s">
        <v>130</v>
      </c>
      <c r="E28" s="26" t="s">
        <v>348</v>
      </c>
      <c r="F28" s="26"/>
      <c r="G28" s="34">
        <f>G31+G34</f>
        <v>80000</v>
      </c>
    </row>
    <row r="29" spans="1:7" s="19" customFormat="1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350</v>
      </c>
      <c r="F29" s="39" t="s">
        <v>132</v>
      </c>
      <c r="G29" s="40">
        <f>G30+G32</f>
        <v>80000</v>
      </c>
    </row>
    <row r="30" spans="1:7" s="19" customFormat="1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284</v>
      </c>
      <c r="F30" s="26" t="s">
        <v>131</v>
      </c>
      <c r="G30" s="34">
        <f>G31</f>
        <v>80000</v>
      </c>
    </row>
    <row r="31" spans="1:7" s="19" customFormat="1" ht="25.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284</v>
      </c>
      <c r="F31" s="26" t="s">
        <v>190</v>
      </c>
      <c r="G31" s="34">
        <v>80000</v>
      </c>
    </row>
    <row r="32" spans="1:7" s="19" customFormat="1" hidden="1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25.5" hidden="1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25.5" hidden="1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12.75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>
      <c r="A40" s="193" t="s">
        <v>279</v>
      </c>
      <c r="B40" s="26"/>
      <c r="C40" s="26" t="s">
        <v>117</v>
      </c>
      <c r="D40" s="26" t="s">
        <v>147</v>
      </c>
      <c r="E40" s="45" t="s">
        <v>285</v>
      </c>
      <c r="F40" s="26"/>
      <c r="G40" s="34">
        <f>G41</f>
        <v>100000</v>
      </c>
    </row>
    <row r="41" spans="1:7" s="43" customFormat="1" ht="25.5">
      <c r="A41" s="46" t="s">
        <v>287</v>
      </c>
      <c r="B41" s="26" t="s">
        <v>115</v>
      </c>
      <c r="C41" s="26" t="s">
        <v>117</v>
      </c>
      <c r="D41" s="26" t="s">
        <v>147</v>
      </c>
      <c r="E41" s="45" t="s">
        <v>286</v>
      </c>
      <c r="F41" s="26"/>
      <c r="G41" s="34">
        <f>G42</f>
        <v>100000</v>
      </c>
    </row>
    <row r="42" spans="1:7" s="43" customFormat="1" ht="17.25" customHeight="1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288</v>
      </c>
      <c r="F42" s="26"/>
      <c r="G42" s="34">
        <f t="shared" ref="G42:G43" si="0">G43</f>
        <v>100000</v>
      </c>
    </row>
    <row r="43" spans="1:7" s="43" customFormat="1" ht="12.75">
      <c r="A43" s="35" t="s">
        <v>133</v>
      </c>
      <c r="B43" s="36">
        <v>650</v>
      </c>
      <c r="C43" s="37">
        <v>1</v>
      </c>
      <c r="D43" s="37">
        <v>11</v>
      </c>
      <c r="E43" s="45" t="s">
        <v>288</v>
      </c>
      <c r="F43" s="39">
        <v>800</v>
      </c>
      <c r="G43" s="40">
        <f t="shared" si="0"/>
        <v>100000</v>
      </c>
    </row>
    <row r="44" spans="1:7" s="43" customFormat="1" ht="12.75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288</v>
      </c>
      <c r="F44" s="26" t="s">
        <v>149</v>
      </c>
      <c r="G44" s="34">
        <v>100000</v>
      </c>
    </row>
    <row r="45" spans="1:7" s="19" customFormat="1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12180871.720000001</v>
      </c>
    </row>
    <row r="46" spans="1:7" s="19" customFormat="1" ht="25.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12180871.720000001</v>
      </c>
    </row>
    <row r="47" spans="1:7" s="19" customFormat="1">
      <c r="A47" s="193" t="s">
        <v>279</v>
      </c>
      <c r="B47" s="48"/>
      <c r="C47" s="26" t="s">
        <v>117</v>
      </c>
      <c r="D47" s="26" t="s">
        <v>156</v>
      </c>
      <c r="E47" s="26" t="s">
        <v>289</v>
      </c>
      <c r="F47" s="26"/>
      <c r="G47" s="34">
        <f>G48</f>
        <v>12180871.720000001</v>
      </c>
    </row>
    <row r="48" spans="1:7" s="19" customFormat="1" ht="38.25">
      <c r="A48" s="33" t="s">
        <v>291</v>
      </c>
      <c r="B48" s="26" t="s">
        <v>115</v>
      </c>
      <c r="C48" s="26" t="s">
        <v>117</v>
      </c>
      <c r="D48" s="26" t="s">
        <v>156</v>
      </c>
      <c r="E48" s="26" t="s">
        <v>290</v>
      </c>
      <c r="F48" s="26"/>
      <c r="G48" s="34">
        <f>G49+G58+G52+G55</f>
        <v>12180871.720000001</v>
      </c>
    </row>
    <row r="49" spans="1:9" s="43" customFormat="1" ht="25.5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292</v>
      </c>
      <c r="F49" s="26"/>
      <c r="G49" s="34">
        <f>G50</f>
        <v>8154000</v>
      </c>
      <c r="H49" s="49"/>
      <c r="I49" s="49"/>
    </row>
    <row r="50" spans="1:9" s="43" customFormat="1" ht="38.25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292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292</v>
      </c>
      <c r="F51" s="26" t="s">
        <v>164</v>
      </c>
      <c r="G51" s="34">
        <v>8154000</v>
      </c>
    </row>
    <row r="52" spans="1:9" s="43" customFormat="1" ht="12.75">
      <c r="A52" s="47" t="s">
        <v>237</v>
      </c>
      <c r="B52" s="26" t="s">
        <v>115</v>
      </c>
      <c r="C52" s="26" t="s">
        <v>117</v>
      </c>
      <c r="D52" s="26" t="s">
        <v>156</v>
      </c>
      <c r="E52" s="26" t="s">
        <v>293</v>
      </c>
      <c r="F52" s="26"/>
      <c r="G52" s="34">
        <f>G53</f>
        <v>1300000</v>
      </c>
      <c r="H52" s="49"/>
      <c r="I52" s="49"/>
    </row>
    <row r="53" spans="1:9" s="43" customFormat="1" ht="38.25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293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293</v>
      </c>
      <c r="F54" s="26" t="s">
        <v>164</v>
      </c>
      <c r="G54" s="34">
        <v>1300000</v>
      </c>
    </row>
    <row r="55" spans="1:9" s="43" customFormat="1" ht="12.75">
      <c r="A55" s="47" t="s">
        <v>356</v>
      </c>
      <c r="B55" s="26" t="s">
        <v>115</v>
      </c>
      <c r="C55" s="26" t="s">
        <v>117</v>
      </c>
      <c r="D55" s="26" t="s">
        <v>156</v>
      </c>
      <c r="E55" s="26" t="s">
        <v>357</v>
      </c>
      <c r="F55" s="26"/>
      <c r="G55" s="34">
        <f>G56</f>
        <v>17586.71</v>
      </c>
      <c r="H55" s="49"/>
      <c r="I55" s="49"/>
    </row>
    <row r="56" spans="1:9" s="43" customFormat="1" ht="38.25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357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357</v>
      </c>
      <c r="F57" s="26" t="s">
        <v>164</v>
      </c>
      <c r="G57" s="34">
        <v>17586.71</v>
      </c>
    </row>
    <row r="58" spans="1:9" s="19" customFormat="1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294</v>
      </c>
      <c r="F58" s="26"/>
      <c r="G58" s="34">
        <f>G59+G63+G61</f>
        <v>2709285.01</v>
      </c>
    </row>
    <row r="59" spans="1:9" s="19" customFormat="1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294</v>
      </c>
      <c r="F59" s="26" t="s">
        <v>131</v>
      </c>
      <c r="G59" s="34">
        <f>G60</f>
        <v>2310615.0099999998</v>
      </c>
    </row>
    <row r="60" spans="1:9" s="19" customFormat="1" ht="25.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294</v>
      </c>
      <c r="F60" s="39">
        <v>240</v>
      </c>
      <c r="G60" s="40">
        <f>2360615.01-50000</f>
        <v>2310615.0099999998</v>
      </c>
    </row>
    <row r="61" spans="1:9" s="19" customFormat="1">
      <c r="A61" s="35" t="s">
        <v>165</v>
      </c>
      <c r="B61" s="26" t="s">
        <v>115</v>
      </c>
      <c r="C61" s="37">
        <v>1</v>
      </c>
      <c r="D61" s="37">
        <v>13</v>
      </c>
      <c r="E61" s="26" t="s">
        <v>294</v>
      </c>
      <c r="F61" s="26" t="s">
        <v>166</v>
      </c>
      <c r="G61" s="34">
        <f>G62</f>
        <v>131170</v>
      </c>
    </row>
    <row r="62" spans="1:9" s="19" customFormat="1">
      <c r="A62" s="35" t="s">
        <v>167</v>
      </c>
      <c r="B62" s="26" t="s">
        <v>115</v>
      </c>
      <c r="C62" s="37">
        <v>1</v>
      </c>
      <c r="D62" s="37">
        <v>13</v>
      </c>
      <c r="E62" s="26" t="s">
        <v>294</v>
      </c>
      <c r="F62" s="39">
        <v>540</v>
      </c>
      <c r="G62" s="40">
        <v>131170</v>
      </c>
    </row>
    <row r="63" spans="1:9" s="19" customFormat="1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294</v>
      </c>
      <c r="F63" s="26" t="s">
        <v>144</v>
      </c>
      <c r="G63" s="34">
        <f>G64+G65</f>
        <v>267500</v>
      </c>
    </row>
    <row r="64" spans="1:9" s="19" customFormat="1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294</v>
      </c>
      <c r="F64" s="26" t="s">
        <v>169</v>
      </c>
      <c r="G64" s="34">
        <v>50000</v>
      </c>
    </row>
    <row r="65" spans="1:7" s="19" customFormat="1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294</v>
      </c>
      <c r="F65" s="26" t="s">
        <v>170</v>
      </c>
      <c r="G65" s="34">
        <f>127500+90000</f>
        <v>217500</v>
      </c>
    </row>
    <row r="66" spans="1:7" s="19" customFormat="1" ht="13.5" customHeight="1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>
      <c r="A69" s="79" t="s">
        <v>279</v>
      </c>
      <c r="B69" s="26"/>
      <c r="C69" s="26" t="s">
        <v>119</v>
      </c>
      <c r="D69" s="26" t="s">
        <v>181</v>
      </c>
      <c r="E69" s="26" t="s">
        <v>280</v>
      </c>
      <c r="F69" s="26"/>
      <c r="G69" s="34">
        <f>G70</f>
        <v>700500</v>
      </c>
    </row>
    <row r="70" spans="1:7" s="19" customFormat="1" ht="25.5">
      <c r="A70" s="33" t="s">
        <v>336</v>
      </c>
      <c r="B70" s="26" t="s">
        <v>115</v>
      </c>
      <c r="C70" s="26" t="s">
        <v>119</v>
      </c>
      <c r="D70" s="26" t="s">
        <v>181</v>
      </c>
      <c r="E70" s="26" t="s">
        <v>281</v>
      </c>
      <c r="F70" s="26"/>
      <c r="G70" s="34">
        <f>G71</f>
        <v>700500</v>
      </c>
    </row>
    <row r="71" spans="1:7" s="19" customFormat="1" ht="38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295</v>
      </c>
      <c r="F71" s="26"/>
      <c r="G71" s="34">
        <f>G72</f>
        <v>700500</v>
      </c>
    </row>
    <row r="72" spans="1:7" s="19" customFormat="1" ht="51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295</v>
      </c>
      <c r="F72" s="26" t="s">
        <v>122</v>
      </c>
      <c r="G72" s="34">
        <f>G73</f>
        <v>700500</v>
      </c>
    </row>
    <row r="73" spans="1:7" s="19" customFormat="1" ht="25.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295</v>
      </c>
      <c r="F73" s="26" t="s">
        <v>124</v>
      </c>
      <c r="G73" s="34">
        <v>700500</v>
      </c>
    </row>
    <row r="74" spans="1:7" s="19" customFormat="1" ht="25.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>
      <c r="A77" s="79" t="s">
        <v>279</v>
      </c>
      <c r="B77" s="26"/>
      <c r="C77" s="26" t="s">
        <v>181</v>
      </c>
      <c r="D77" s="26" t="s">
        <v>130</v>
      </c>
      <c r="E77" s="26" t="s">
        <v>280</v>
      </c>
      <c r="F77" s="26"/>
      <c r="G77" s="34">
        <f>G78</f>
        <v>211086.13</v>
      </c>
    </row>
    <row r="78" spans="1:7" s="19" customFormat="1" ht="25.5">
      <c r="A78" s="33" t="s">
        <v>336</v>
      </c>
      <c r="B78" s="26" t="s">
        <v>115</v>
      </c>
      <c r="C78" s="26" t="s">
        <v>181</v>
      </c>
      <c r="D78" s="26" t="s">
        <v>130</v>
      </c>
      <c r="E78" s="26" t="s">
        <v>281</v>
      </c>
      <c r="F78" s="26"/>
      <c r="G78" s="34">
        <f>SUM(G82,G79)</f>
        <v>211086.13</v>
      </c>
    </row>
    <row r="79" spans="1:7" s="19" customFormat="1" ht="66.75" customHeight="1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296</v>
      </c>
      <c r="F79" s="26"/>
      <c r="G79" s="34">
        <f>SUM(G80)</f>
        <v>144815.59</v>
      </c>
    </row>
    <row r="80" spans="1:7" s="19" customFormat="1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296</v>
      </c>
      <c r="F80" s="26" t="s">
        <v>131</v>
      </c>
      <c r="G80" s="34">
        <f>G81</f>
        <v>144815.59</v>
      </c>
    </row>
    <row r="81" spans="1:7" s="19" customFormat="1" ht="25.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296</v>
      </c>
      <c r="F81" s="39">
        <v>240</v>
      </c>
      <c r="G81" s="40">
        <v>144815.59</v>
      </c>
    </row>
    <row r="82" spans="1:7" s="19" customFormat="1" ht="69" customHeight="1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297</v>
      </c>
      <c r="F82" s="26"/>
      <c r="G82" s="34">
        <f>SUM(G83)</f>
        <v>66270.539999999994</v>
      </c>
    </row>
    <row r="83" spans="1:7" s="19" customFormat="1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297</v>
      </c>
      <c r="F83" s="26" t="s">
        <v>131</v>
      </c>
      <c r="G83" s="34">
        <f>G84</f>
        <v>66270.539999999994</v>
      </c>
    </row>
    <row r="84" spans="1:7" s="19" customFormat="1" ht="25.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297</v>
      </c>
      <c r="F84" s="39">
        <v>240</v>
      </c>
      <c r="G84" s="40">
        <v>66270.539999999994</v>
      </c>
    </row>
    <row r="85" spans="1:7" s="19" customFormat="1" ht="25.5" hidden="1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idden="1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595000</v>
      </c>
    </row>
    <row r="91" spans="1:7" s="19" customFormat="1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595000</v>
      </c>
    </row>
    <row r="92" spans="1:7" s="19" customFormat="1">
      <c r="A92" s="79" t="s">
        <v>279</v>
      </c>
      <c r="B92" s="36"/>
      <c r="C92" s="26" t="s">
        <v>181</v>
      </c>
      <c r="D92" s="26" t="s">
        <v>193</v>
      </c>
      <c r="E92" s="45" t="s">
        <v>285</v>
      </c>
      <c r="F92" s="53"/>
      <c r="G92" s="59">
        <f>G93</f>
        <v>595000</v>
      </c>
    </row>
    <row r="93" spans="1:7" s="19" customFormat="1" ht="25.5">
      <c r="A93" s="96" t="s">
        <v>287</v>
      </c>
      <c r="B93" s="36"/>
      <c r="C93" s="26" t="s">
        <v>181</v>
      </c>
      <c r="D93" s="26" t="s">
        <v>193</v>
      </c>
      <c r="E93" s="45" t="s">
        <v>286</v>
      </c>
      <c r="F93" s="53"/>
      <c r="G93" s="59">
        <f>G97+G94</f>
        <v>595000</v>
      </c>
    </row>
    <row r="94" spans="1:7" s="19" customFormat="1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328</v>
      </c>
      <c r="F94" s="53"/>
      <c r="G94" s="59">
        <f>G95</f>
        <v>595000</v>
      </c>
    </row>
    <row r="95" spans="1:7" s="19" customFormat="1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328</v>
      </c>
      <c r="F95" s="53" t="s">
        <v>131</v>
      </c>
      <c r="G95" s="59">
        <f>G96</f>
        <v>595000</v>
      </c>
    </row>
    <row r="96" spans="1:7" s="19" customFormat="1" ht="25.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328</v>
      </c>
      <c r="F96" s="53" t="s">
        <v>190</v>
      </c>
      <c r="G96" s="59">
        <v>595000</v>
      </c>
    </row>
    <row r="97" spans="1:7" s="19" customFormat="1" hidden="1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582946.13</v>
      </c>
    </row>
    <row r="100" spans="1:7" s="19" customFormat="1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582946.13</v>
      </c>
    </row>
    <row r="101" spans="1:7" s="19" customFormat="1">
      <c r="A101" s="79" t="s">
        <v>279</v>
      </c>
      <c r="B101" s="36"/>
      <c r="C101" s="26" t="s">
        <v>181</v>
      </c>
      <c r="D101" s="26" t="s">
        <v>191</v>
      </c>
      <c r="E101" s="45" t="s">
        <v>285</v>
      </c>
      <c r="F101" s="53"/>
      <c r="G101" s="59">
        <f>G102+G109</f>
        <v>582946.13</v>
      </c>
    </row>
    <row r="102" spans="1:7" s="19" customFormat="1" ht="25.5">
      <c r="A102" s="96" t="s">
        <v>287</v>
      </c>
      <c r="B102" s="36"/>
      <c r="C102" s="26" t="s">
        <v>181</v>
      </c>
      <c r="D102" s="26" t="s">
        <v>191</v>
      </c>
      <c r="E102" s="45" t="s">
        <v>286</v>
      </c>
      <c r="F102" s="53"/>
      <c r="G102" s="59">
        <f>G106+G103</f>
        <v>524000</v>
      </c>
    </row>
    <row r="103" spans="1:7" s="19" customFormat="1" ht="25.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339</v>
      </c>
      <c r="F103" s="53"/>
      <c r="G103" s="59">
        <f>G104</f>
        <v>200000</v>
      </c>
    </row>
    <row r="104" spans="1:7" s="19" customFormat="1" ht="38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339</v>
      </c>
      <c r="F104" s="53" t="s">
        <v>162</v>
      </c>
      <c r="G104" s="59">
        <f>G105</f>
        <v>200000</v>
      </c>
    </row>
    <row r="105" spans="1:7" s="19" customFormat="1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339</v>
      </c>
      <c r="F105" s="53" t="s">
        <v>340</v>
      </c>
      <c r="G105" s="59">
        <v>200000</v>
      </c>
    </row>
    <row r="106" spans="1:7" s="19" customFormat="1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328</v>
      </c>
      <c r="F106" s="53"/>
      <c r="G106" s="59">
        <f>G107</f>
        <v>324000</v>
      </c>
    </row>
    <row r="107" spans="1:7" s="19" customFormat="1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328</v>
      </c>
      <c r="F107" s="53" t="s">
        <v>131</v>
      </c>
      <c r="G107" s="59">
        <f>G108</f>
        <v>324000</v>
      </c>
    </row>
    <row r="108" spans="1:7" s="19" customFormat="1" ht="25.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328</v>
      </c>
      <c r="F108" s="53" t="s">
        <v>190</v>
      </c>
      <c r="G108" s="59">
        <v>324000</v>
      </c>
    </row>
    <row r="109" spans="1:7" s="43" customFormat="1" ht="38.25">
      <c r="A109" s="46" t="s">
        <v>332</v>
      </c>
      <c r="B109" s="36">
        <v>650</v>
      </c>
      <c r="C109" s="26" t="s">
        <v>181</v>
      </c>
      <c r="D109" s="26" t="s">
        <v>191</v>
      </c>
      <c r="E109" s="45" t="s">
        <v>298</v>
      </c>
      <c r="F109" s="53"/>
      <c r="G109" s="59">
        <f>G110+G115</f>
        <v>58946.130000000005</v>
      </c>
    </row>
    <row r="110" spans="1:7" s="19" customFormat="1" ht="23.25" customHeight="1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299</v>
      </c>
      <c r="F110" s="53"/>
      <c r="G110" s="59">
        <f>G111+G113</f>
        <v>41262.29</v>
      </c>
    </row>
    <row r="111" spans="1:7" s="19" customFormat="1" ht="51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299</v>
      </c>
      <c r="F111" s="53" t="s">
        <v>122</v>
      </c>
      <c r="G111" s="59">
        <f>G112</f>
        <v>37923.29</v>
      </c>
    </row>
    <row r="112" spans="1:7" s="19" customFormat="1" ht="26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299</v>
      </c>
      <c r="F112" s="53" t="s">
        <v>124</v>
      </c>
      <c r="G112" s="59">
        <f>41262.29-3339</f>
        <v>37923.29</v>
      </c>
    </row>
    <row r="113" spans="1:9" s="19" customFormat="1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299</v>
      </c>
      <c r="F113" s="53" t="s">
        <v>131</v>
      </c>
      <c r="G113" s="59">
        <f>G114</f>
        <v>3339</v>
      </c>
    </row>
    <row r="114" spans="1:9" s="19" customFormat="1" ht="25.5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299</v>
      </c>
      <c r="F114" s="53" t="s">
        <v>190</v>
      </c>
      <c r="G114" s="59">
        <v>3339</v>
      </c>
    </row>
    <row r="115" spans="1:9" s="43" customFormat="1" ht="25.5">
      <c r="A115" s="52" t="s">
        <v>197</v>
      </c>
      <c r="B115" s="36">
        <v>650</v>
      </c>
      <c r="C115" s="26" t="s">
        <v>181</v>
      </c>
      <c r="D115" s="26" t="s">
        <v>191</v>
      </c>
      <c r="E115" s="45" t="s">
        <v>300</v>
      </c>
      <c r="F115" s="53"/>
      <c r="G115" s="59">
        <f>G116+G118</f>
        <v>17683.84</v>
      </c>
    </row>
    <row r="116" spans="1:9" s="43" customFormat="1" ht="51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300</v>
      </c>
      <c r="F116" s="53" t="s">
        <v>122</v>
      </c>
      <c r="G116" s="59">
        <f>G117</f>
        <v>16252.84</v>
      </c>
    </row>
    <row r="117" spans="1:9" s="43" customFormat="1" ht="25.5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300</v>
      </c>
      <c r="F117" s="53" t="s">
        <v>124</v>
      </c>
      <c r="G117" s="59">
        <f>17683.84-1431</f>
        <v>16252.84</v>
      </c>
    </row>
    <row r="118" spans="1:9" s="43" customFormat="1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300</v>
      </c>
      <c r="F118" s="53" t="s">
        <v>131</v>
      </c>
      <c r="G118" s="59">
        <f>G119</f>
        <v>1431</v>
      </c>
    </row>
    <row r="119" spans="1:9" s="43" customFormat="1" ht="25.5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300</v>
      </c>
      <c r="F119" s="53" t="s">
        <v>190</v>
      </c>
      <c r="G119" s="59">
        <v>1431</v>
      </c>
    </row>
    <row r="120" spans="1:9" s="19" customFormat="1" ht="26.25" hidden="1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>
      <c r="A122" s="60" t="s">
        <v>198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21013030.699999999</v>
      </c>
    </row>
    <row r="123" spans="1:9" s="19" customFormat="1">
      <c r="A123" s="51" t="s">
        <v>199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7768300</v>
      </c>
    </row>
    <row r="124" spans="1:9" s="19" customFormat="1" ht="25.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7768300</v>
      </c>
    </row>
    <row r="125" spans="1:9" s="19" customFormat="1">
      <c r="A125" s="193" t="s">
        <v>279</v>
      </c>
      <c r="B125" s="48"/>
      <c r="C125" s="26" t="s">
        <v>130</v>
      </c>
      <c r="D125" s="26" t="s">
        <v>117</v>
      </c>
      <c r="E125" s="26" t="s">
        <v>289</v>
      </c>
      <c r="F125" s="26"/>
      <c r="G125" s="34">
        <f>G126</f>
        <v>7768300</v>
      </c>
    </row>
    <row r="126" spans="1:9" s="19" customFormat="1" ht="38.25">
      <c r="A126" s="33" t="s">
        <v>291</v>
      </c>
      <c r="B126" s="26" t="s">
        <v>115</v>
      </c>
      <c r="C126" s="26" t="s">
        <v>130</v>
      </c>
      <c r="D126" s="26" t="s">
        <v>117</v>
      </c>
      <c r="E126" s="26" t="s">
        <v>290</v>
      </c>
      <c r="F126" s="26"/>
      <c r="G126" s="34">
        <f>G127+G130</f>
        <v>7768300</v>
      </c>
    </row>
    <row r="127" spans="1:9" s="43" customFormat="1" ht="25.5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292</v>
      </c>
      <c r="F127" s="26"/>
      <c r="G127" s="34">
        <f>G128</f>
        <v>4184300</v>
      </c>
      <c r="H127" s="49"/>
      <c r="I127" s="49"/>
    </row>
    <row r="128" spans="1:9" s="43" customFormat="1" ht="38.25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292</v>
      </c>
      <c r="F128" s="26" t="s">
        <v>162</v>
      </c>
      <c r="G128" s="34">
        <f>G129</f>
        <v>4184300</v>
      </c>
      <c r="H128" s="49"/>
      <c r="I128" s="49"/>
    </row>
    <row r="129" spans="1:9" s="19" customFormat="1" ht="13.9" customHeight="1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292</v>
      </c>
      <c r="F129" s="26" t="s">
        <v>164</v>
      </c>
      <c r="G129" s="34">
        <v>4184300</v>
      </c>
    </row>
    <row r="130" spans="1:9" s="43" customFormat="1" ht="25.5">
      <c r="A130" s="47" t="s">
        <v>200</v>
      </c>
      <c r="B130" s="26" t="s">
        <v>115</v>
      </c>
      <c r="C130" s="26" t="s">
        <v>130</v>
      </c>
      <c r="D130" s="26" t="s">
        <v>117</v>
      </c>
      <c r="E130" s="26" t="s">
        <v>341</v>
      </c>
      <c r="F130" s="26"/>
      <c r="G130" s="34">
        <f>G131</f>
        <v>3584000</v>
      </c>
      <c r="H130" s="49"/>
      <c r="I130" s="49"/>
    </row>
    <row r="131" spans="1:9" s="43" customFormat="1" ht="38.25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341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341</v>
      </c>
      <c r="F132" s="26" t="s">
        <v>164</v>
      </c>
      <c r="G132" s="34">
        <v>3584000</v>
      </c>
    </row>
    <row r="133" spans="1:9" s="19" customFormat="1" hidden="1">
      <c r="A133" s="31" t="s">
        <v>207</v>
      </c>
      <c r="B133" s="32" t="s">
        <v>115</v>
      </c>
      <c r="C133" s="32" t="s">
        <v>130</v>
      </c>
      <c r="D133" s="32" t="s">
        <v>208</v>
      </c>
      <c r="E133" s="32"/>
      <c r="F133" s="32"/>
      <c r="G133" s="27">
        <f t="shared" ref="G133:G137" si="1">G134</f>
        <v>0</v>
      </c>
    </row>
    <row r="134" spans="1:9" s="19" customFormat="1" hidden="1">
      <c r="A134" s="44" t="s">
        <v>174</v>
      </c>
      <c r="B134" s="36"/>
      <c r="C134" s="26" t="s">
        <v>130</v>
      </c>
      <c r="D134" s="26" t="s">
        <v>208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>
      <c r="A135" s="46" t="s">
        <v>176</v>
      </c>
      <c r="B135" s="36"/>
      <c r="C135" s="26" t="s">
        <v>130</v>
      </c>
      <c r="D135" s="26" t="s">
        <v>208</v>
      </c>
      <c r="E135" s="26" t="s">
        <v>177</v>
      </c>
      <c r="F135" s="39"/>
      <c r="G135" s="40">
        <f t="shared" si="1"/>
        <v>0</v>
      </c>
    </row>
    <row r="136" spans="1:9" s="19" customFormat="1" ht="25.5" hidden="1">
      <c r="A136" s="33" t="s">
        <v>210</v>
      </c>
      <c r="B136" s="36"/>
      <c r="C136" s="26" t="s">
        <v>130</v>
      </c>
      <c r="D136" s="26" t="s">
        <v>208</v>
      </c>
      <c r="E136" s="26" t="s">
        <v>211</v>
      </c>
      <c r="F136" s="39"/>
      <c r="G136" s="40">
        <f t="shared" si="1"/>
        <v>0</v>
      </c>
    </row>
    <row r="137" spans="1:9" s="19" customFormat="1" ht="38.25" hidden="1">
      <c r="A137" s="35" t="s">
        <v>161</v>
      </c>
      <c r="B137" s="36"/>
      <c r="C137" s="26" t="s">
        <v>130</v>
      </c>
      <c r="D137" s="26" t="s">
        <v>208</v>
      </c>
      <c r="E137" s="26" t="s">
        <v>211</v>
      </c>
      <c r="F137" s="53" t="s">
        <v>131</v>
      </c>
      <c r="G137" s="34">
        <f t="shared" si="1"/>
        <v>0</v>
      </c>
    </row>
    <row r="138" spans="1:9" s="19" customFormat="1" hidden="1">
      <c r="A138" s="33" t="s">
        <v>163</v>
      </c>
      <c r="B138" s="36"/>
      <c r="C138" s="26" t="s">
        <v>130</v>
      </c>
      <c r="D138" s="26" t="s">
        <v>208</v>
      </c>
      <c r="E138" s="26" t="s">
        <v>211</v>
      </c>
      <c r="F138" s="53" t="s">
        <v>190</v>
      </c>
      <c r="G138" s="40"/>
      <c r="I138" s="43"/>
    </row>
    <row r="139" spans="1:9" s="19" customFormat="1">
      <c r="A139" s="31" t="s">
        <v>212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>
      <c r="A140" s="35" t="s">
        <v>329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>
      <c r="A141" s="79" t="s">
        <v>279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>
      <c r="A142" s="35" t="s">
        <v>301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63.75" hidden="1">
      <c r="A143" s="35" t="s">
        <v>201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>
      <c r="A149" s="35" t="s">
        <v>209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>
      <c r="A152" s="35" t="s">
        <v>213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>
      <c r="A155" s="51" t="s">
        <v>214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25.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>
      <c r="A157" s="79" t="s">
        <v>279</v>
      </c>
      <c r="B157" s="36"/>
      <c r="C157" s="37">
        <v>4</v>
      </c>
      <c r="D157" s="37">
        <v>10</v>
      </c>
      <c r="E157" s="26" t="s">
        <v>280</v>
      </c>
      <c r="F157" s="39"/>
      <c r="G157" s="40">
        <f>G158</f>
        <v>370000</v>
      </c>
    </row>
    <row r="158" spans="1:9" s="19" customFormat="1" ht="27.75" customHeight="1">
      <c r="A158" s="33" t="s">
        <v>336</v>
      </c>
      <c r="B158" s="36">
        <v>650</v>
      </c>
      <c r="C158" s="37">
        <v>4</v>
      </c>
      <c r="D158" s="37">
        <v>10</v>
      </c>
      <c r="E158" s="26" t="s">
        <v>281</v>
      </c>
      <c r="F158" s="39" t="s">
        <v>132</v>
      </c>
      <c r="G158" s="40">
        <f>G159</f>
        <v>370000</v>
      </c>
    </row>
    <row r="159" spans="1:9" s="19" customFormat="1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>
      <c r="A162" s="51" t="s">
        <v>215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>
      <c r="A163" s="35" t="s">
        <v>217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>
      <c r="A164" s="35" t="s">
        <v>279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>
      <c r="A165" s="35" t="s">
        <v>302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>
      <c r="A167" s="33" t="s">
        <v>139</v>
      </c>
      <c r="B167" s="26" t="s">
        <v>115</v>
      </c>
      <c r="C167" s="48" t="s">
        <v>130</v>
      </c>
      <c r="D167" s="48" t="s">
        <v>216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>
      <c r="A168" s="35" t="s">
        <v>140</v>
      </c>
      <c r="B168" s="36">
        <v>650</v>
      </c>
      <c r="C168" s="48" t="s">
        <v>130</v>
      </c>
      <c r="D168" s="48" t="s">
        <v>216</v>
      </c>
      <c r="E168" s="38">
        <v>1640299990</v>
      </c>
      <c r="F168" s="39">
        <v>240</v>
      </c>
      <c r="G168" s="40">
        <v>1000</v>
      </c>
    </row>
    <row r="169" spans="1:7" s="19" customFormat="1">
      <c r="A169" s="29" t="s">
        <v>218</v>
      </c>
      <c r="B169" s="32" t="s">
        <v>115</v>
      </c>
      <c r="C169" s="32" t="s">
        <v>208</v>
      </c>
      <c r="D169" s="32"/>
      <c r="E169" s="32"/>
      <c r="F169" s="32"/>
      <c r="G169" s="27">
        <f>SUM(G184,G170,G177)</f>
        <v>12385023.73</v>
      </c>
    </row>
    <row r="170" spans="1:7" s="19" customFormat="1">
      <c r="A170" s="29" t="s">
        <v>219</v>
      </c>
      <c r="B170" s="32" t="s">
        <v>115</v>
      </c>
      <c r="C170" s="32" t="s">
        <v>208</v>
      </c>
      <c r="D170" s="32" t="s">
        <v>117</v>
      </c>
      <c r="E170" s="32"/>
      <c r="F170" s="32"/>
      <c r="G170" s="27">
        <f>G171</f>
        <v>600000</v>
      </c>
    </row>
    <row r="171" spans="1:7" s="19" customFormat="1" ht="25.5">
      <c r="A171" s="47" t="s">
        <v>158</v>
      </c>
      <c r="B171" s="26" t="s">
        <v>115</v>
      </c>
      <c r="C171" s="26" t="s">
        <v>208</v>
      </c>
      <c r="D171" s="26" t="s">
        <v>117</v>
      </c>
      <c r="E171" s="26" t="s">
        <v>159</v>
      </c>
      <c r="F171" s="26"/>
      <c r="G171" s="34">
        <f>G173</f>
        <v>600000</v>
      </c>
    </row>
    <row r="172" spans="1:7" s="19" customFormat="1">
      <c r="A172" s="35" t="s">
        <v>279</v>
      </c>
      <c r="B172" s="26"/>
      <c r="C172" s="26" t="s">
        <v>208</v>
      </c>
      <c r="D172" s="26" t="s">
        <v>117</v>
      </c>
      <c r="E172" s="26" t="s">
        <v>289</v>
      </c>
      <c r="F172" s="26"/>
      <c r="G172" s="34">
        <f>G173</f>
        <v>600000</v>
      </c>
    </row>
    <row r="173" spans="1:7" s="19" customFormat="1" ht="38.25">
      <c r="A173" s="33" t="s">
        <v>291</v>
      </c>
      <c r="B173" s="26" t="s">
        <v>115</v>
      </c>
      <c r="C173" s="26" t="s">
        <v>208</v>
      </c>
      <c r="D173" s="26" t="s">
        <v>117</v>
      </c>
      <c r="E173" s="26" t="s">
        <v>290</v>
      </c>
      <c r="F173" s="26"/>
      <c r="G173" s="34">
        <f>G174</f>
        <v>600000</v>
      </c>
    </row>
    <row r="174" spans="1:7" s="19" customFormat="1">
      <c r="A174" s="33" t="s">
        <v>157</v>
      </c>
      <c r="B174" s="26" t="s">
        <v>115</v>
      </c>
      <c r="C174" s="26" t="s">
        <v>208</v>
      </c>
      <c r="D174" s="26" t="s">
        <v>117</v>
      </c>
      <c r="E174" s="26" t="s">
        <v>294</v>
      </c>
      <c r="F174" s="26"/>
      <c r="G174" s="34">
        <f>G175</f>
        <v>600000</v>
      </c>
    </row>
    <row r="175" spans="1:7" s="19" customFormat="1">
      <c r="A175" s="33" t="s">
        <v>139</v>
      </c>
      <c r="B175" s="26" t="s">
        <v>115</v>
      </c>
      <c r="C175" s="26" t="s">
        <v>208</v>
      </c>
      <c r="D175" s="26" t="s">
        <v>117</v>
      </c>
      <c r="E175" s="26" t="s">
        <v>294</v>
      </c>
      <c r="F175" s="26" t="s">
        <v>131</v>
      </c>
      <c r="G175" s="34">
        <f>G176</f>
        <v>600000</v>
      </c>
    </row>
    <row r="176" spans="1:7" s="19" customFormat="1" ht="25.5">
      <c r="A176" s="35" t="s">
        <v>140</v>
      </c>
      <c r="B176" s="36">
        <v>650</v>
      </c>
      <c r="C176" s="26" t="s">
        <v>208</v>
      </c>
      <c r="D176" s="26" t="s">
        <v>117</v>
      </c>
      <c r="E176" s="26" t="s">
        <v>294</v>
      </c>
      <c r="F176" s="39">
        <v>240</v>
      </c>
      <c r="G176" s="40">
        <v>600000</v>
      </c>
    </row>
    <row r="177" spans="1:7" s="19" customFormat="1">
      <c r="A177" s="29" t="s">
        <v>221</v>
      </c>
      <c r="B177" s="32" t="s">
        <v>115</v>
      </c>
      <c r="C177" s="32" t="s">
        <v>208</v>
      </c>
      <c r="D177" s="32" t="s">
        <v>119</v>
      </c>
      <c r="E177" s="32"/>
      <c r="F177" s="32"/>
      <c r="G177" s="27">
        <f>G179</f>
        <v>5000</v>
      </c>
    </row>
    <row r="178" spans="1:7" s="19" customFormat="1" ht="25.5">
      <c r="A178" s="47" t="s">
        <v>158</v>
      </c>
      <c r="B178" s="26" t="s">
        <v>115</v>
      </c>
      <c r="C178" s="26" t="s">
        <v>208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>
      <c r="A179" s="35" t="s">
        <v>279</v>
      </c>
      <c r="B179" s="26" t="s">
        <v>115</v>
      </c>
      <c r="C179" s="26" t="s">
        <v>208</v>
      </c>
      <c r="D179" s="26" t="s">
        <v>119</v>
      </c>
      <c r="E179" s="26" t="s">
        <v>289</v>
      </c>
      <c r="F179" s="26"/>
      <c r="G179" s="34">
        <f>G180</f>
        <v>5000</v>
      </c>
    </row>
    <row r="180" spans="1:7" s="19" customFormat="1" ht="38.25">
      <c r="A180" s="33" t="s">
        <v>291</v>
      </c>
      <c r="B180" s="26"/>
      <c r="C180" s="26" t="s">
        <v>208</v>
      </c>
      <c r="D180" s="26" t="s">
        <v>119</v>
      </c>
      <c r="E180" s="26" t="s">
        <v>290</v>
      </c>
      <c r="F180" s="26"/>
      <c r="G180" s="34">
        <f>G181</f>
        <v>5000</v>
      </c>
    </row>
    <row r="181" spans="1:7" s="19" customFormat="1">
      <c r="A181" s="33" t="s">
        <v>222</v>
      </c>
      <c r="B181" s="26" t="s">
        <v>115</v>
      </c>
      <c r="C181" s="26" t="s">
        <v>208</v>
      </c>
      <c r="D181" s="26" t="s">
        <v>119</v>
      </c>
      <c r="E181" s="26" t="s">
        <v>294</v>
      </c>
      <c r="F181" s="26"/>
      <c r="G181" s="34">
        <f>G182</f>
        <v>5000</v>
      </c>
    </row>
    <row r="182" spans="1:7" s="19" customFormat="1">
      <c r="A182" s="33" t="s">
        <v>139</v>
      </c>
      <c r="B182" s="26" t="s">
        <v>115</v>
      </c>
      <c r="C182" s="26" t="s">
        <v>208</v>
      </c>
      <c r="D182" s="26" t="s">
        <v>119</v>
      </c>
      <c r="E182" s="26" t="s">
        <v>294</v>
      </c>
      <c r="F182" s="26" t="s">
        <v>131</v>
      </c>
      <c r="G182" s="34">
        <f>G183</f>
        <v>5000</v>
      </c>
    </row>
    <row r="183" spans="1:7" s="19" customFormat="1" ht="25.5">
      <c r="A183" s="35" t="s">
        <v>140</v>
      </c>
      <c r="B183" s="36">
        <v>650</v>
      </c>
      <c r="C183" s="26" t="s">
        <v>208</v>
      </c>
      <c r="D183" s="26" t="s">
        <v>119</v>
      </c>
      <c r="E183" s="26" t="s">
        <v>294</v>
      </c>
      <c r="F183" s="39">
        <v>240</v>
      </c>
      <c r="G183" s="40">
        <v>5000</v>
      </c>
    </row>
    <row r="184" spans="1:7" s="19" customFormat="1">
      <c r="A184" s="31" t="s">
        <v>223</v>
      </c>
      <c r="B184" s="32" t="s">
        <v>115</v>
      </c>
      <c r="C184" s="32" t="s">
        <v>208</v>
      </c>
      <c r="D184" s="32" t="s">
        <v>181</v>
      </c>
      <c r="E184" s="32"/>
      <c r="F184" s="32"/>
      <c r="G184" s="27">
        <f>G202+G185+G193</f>
        <v>11780023.73</v>
      </c>
    </row>
    <row r="185" spans="1:7" s="19" customFormat="1" ht="25.5">
      <c r="A185" s="35" t="s">
        <v>329</v>
      </c>
      <c r="B185" s="48" t="s">
        <v>115</v>
      </c>
      <c r="C185" s="26" t="s">
        <v>208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>
      <c r="A186" s="79" t="s">
        <v>279</v>
      </c>
      <c r="B186" s="48"/>
      <c r="C186" s="26" t="s">
        <v>208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>
      <c r="A187" s="35" t="s">
        <v>301</v>
      </c>
      <c r="B187" s="48" t="s">
        <v>115</v>
      </c>
      <c r="C187" s="26" t="s">
        <v>208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>
      <c r="A188" s="35" t="s">
        <v>157</v>
      </c>
      <c r="B188" s="26" t="s">
        <v>115</v>
      </c>
      <c r="C188" s="26" t="s">
        <v>208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>
      <c r="A189" s="33" t="s">
        <v>139</v>
      </c>
      <c r="B189" s="26" t="s">
        <v>115</v>
      </c>
      <c r="C189" s="26" t="s">
        <v>208</v>
      </c>
      <c r="D189" s="26" t="s">
        <v>181</v>
      </c>
      <c r="E189" s="38">
        <v>1840299990</v>
      </c>
      <c r="F189" s="26" t="s">
        <v>131</v>
      </c>
      <c r="G189" s="34">
        <f>G190</f>
        <v>696984.11</v>
      </c>
    </row>
    <row r="190" spans="1:7" s="19" customFormat="1" ht="25.5">
      <c r="A190" s="35" t="s">
        <v>140</v>
      </c>
      <c r="B190" s="36">
        <v>650</v>
      </c>
      <c r="C190" s="26" t="s">
        <v>208</v>
      </c>
      <c r="D190" s="26" t="s">
        <v>181</v>
      </c>
      <c r="E190" s="38">
        <v>1840299990</v>
      </c>
      <c r="F190" s="39">
        <v>240</v>
      </c>
      <c r="G190" s="40">
        <v>696984.11</v>
      </c>
    </row>
    <row r="191" spans="1:7" s="19" customFormat="1">
      <c r="A191" s="35" t="s">
        <v>165</v>
      </c>
      <c r="B191" s="26" t="s">
        <v>115</v>
      </c>
      <c r="C191" s="26" t="s">
        <v>208</v>
      </c>
      <c r="D191" s="26" t="s">
        <v>181</v>
      </c>
      <c r="E191" s="38">
        <v>1840299990</v>
      </c>
      <c r="F191" s="26" t="s">
        <v>166</v>
      </c>
      <c r="G191" s="34">
        <f>G192</f>
        <v>70015.89</v>
      </c>
    </row>
    <row r="192" spans="1:7" s="19" customFormat="1">
      <c r="A192" s="35" t="s">
        <v>167</v>
      </c>
      <c r="B192" s="26" t="s">
        <v>115</v>
      </c>
      <c r="C192" s="26" t="s">
        <v>208</v>
      </c>
      <c r="D192" s="26" t="s">
        <v>181</v>
      </c>
      <c r="E192" s="38">
        <v>1840299990</v>
      </c>
      <c r="F192" s="39">
        <v>540</v>
      </c>
      <c r="G192" s="40">
        <v>70015.89</v>
      </c>
    </row>
    <row r="193" spans="1:7" s="19" customFormat="1" hidden="1">
      <c r="A193" s="47" t="s">
        <v>172</v>
      </c>
      <c r="B193" s="48" t="s">
        <v>115</v>
      </c>
      <c r="C193" s="26" t="s">
        <v>208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>
      <c r="A194" s="79" t="s">
        <v>279</v>
      </c>
      <c r="B194" s="48"/>
      <c r="C194" s="26" t="s">
        <v>208</v>
      </c>
      <c r="D194" s="26" t="s">
        <v>181</v>
      </c>
      <c r="E194" s="26" t="s">
        <v>303</v>
      </c>
      <c r="F194" s="26"/>
      <c r="G194" s="34">
        <f>G195</f>
        <v>0</v>
      </c>
    </row>
    <row r="195" spans="1:7" s="19" customFormat="1" ht="12" hidden="1" customHeight="1">
      <c r="A195" s="33" t="s">
        <v>304</v>
      </c>
      <c r="B195" s="26" t="s">
        <v>115</v>
      </c>
      <c r="C195" s="26" t="s">
        <v>208</v>
      </c>
      <c r="D195" s="26" t="s">
        <v>181</v>
      </c>
      <c r="E195" s="26" t="s">
        <v>305</v>
      </c>
      <c r="F195" s="26"/>
      <c r="G195" s="34">
        <f>G196</f>
        <v>0</v>
      </c>
    </row>
    <row r="196" spans="1:7" s="19" customFormat="1" hidden="1">
      <c r="A196" s="35" t="s">
        <v>157</v>
      </c>
      <c r="B196" s="26" t="s">
        <v>115</v>
      </c>
      <c r="C196" s="26" t="s">
        <v>208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>
      <c r="A197" s="33" t="s">
        <v>139</v>
      </c>
      <c r="B197" s="26" t="s">
        <v>115</v>
      </c>
      <c r="C197" s="26" t="s">
        <v>208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>
      <c r="A198" s="35" t="s">
        <v>140</v>
      </c>
      <c r="B198" s="36">
        <v>650</v>
      </c>
      <c r="C198" s="26" t="s">
        <v>208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idden="1">
      <c r="A199" s="33" t="s">
        <v>224</v>
      </c>
      <c r="B199" s="26" t="s">
        <v>115</v>
      </c>
      <c r="C199" s="26" t="s">
        <v>208</v>
      </c>
      <c r="D199" s="26" t="s">
        <v>181</v>
      </c>
      <c r="E199" s="26" t="s">
        <v>225</v>
      </c>
      <c r="F199" s="26"/>
      <c r="G199" s="34">
        <f>G200</f>
        <v>0</v>
      </c>
    </row>
    <row r="200" spans="1:7" s="19" customFormat="1" hidden="1">
      <c r="A200" s="33" t="s">
        <v>139</v>
      </c>
      <c r="B200" s="26" t="s">
        <v>115</v>
      </c>
      <c r="C200" s="26" t="s">
        <v>208</v>
      </c>
      <c r="D200" s="26" t="s">
        <v>181</v>
      </c>
      <c r="E200" s="26" t="s">
        <v>225</v>
      </c>
      <c r="F200" s="26" t="s">
        <v>131</v>
      </c>
      <c r="G200" s="34">
        <f>G201</f>
        <v>0</v>
      </c>
    </row>
    <row r="201" spans="1:7" s="19" customFormat="1" ht="25.5" hidden="1">
      <c r="A201" s="35" t="s">
        <v>140</v>
      </c>
      <c r="B201" s="36">
        <v>650</v>
      </c>
      <c r="C201" s="26" t="s">
        <v>208</v>
      </c>
      <c r="D201" s="26" t="s">
        <v>181</v>
      </c>
      <c r="E201" s="26" t="s">
        <v>225</v>
      </c>
      <c r="F201" s="39">
        <v>240</v>
      </c>
      <c r="G201" s="40"/>
    </row>
    <row r="202" spans="1:7" s="19" customFormat="1" ht="25.5">
      <c r="A202" s="47" t="s">
        <v>220</v>
      </c>
      <c r="B202" s="48" t="s">
        <v>115</v>
      </c>
      <c r="C202" s="26" t="s">
        <v>208</v>
      </c>
      <c r="D202" s="26" t="s">
        <v>181</v>
      </c>
      <c r="E202" s="26" t="s">
        <v>202</v>
      </c>
      <c r="F202" s="26"/>
      <c r="G202" s="34">
        <f>G209+G203</f>
        <v>11013023.73</v>
      </c>
    </row>
    <row r="203" spans="1:7" s="19" customFormat="1" ht="25.5">
      <c r="A203" s="47" t="s">
        <v>307</v>
      </c>
      <c r="B203" s="48"/>
      <c r="C203" s="26" t="s">
        <v>208</v>
      </c>
      <c r="D203" s="26" t="s">
        <v>181</v>
      </c>
      <c r="E203" s="26" t="s">
        <v>306</v>
      </c>
      <c r="F203" s="26"/>
      <c r="G203" s="34">
        <f>G204</f>
        <v>7072371.5800000001</v>
      </c>
    </row>
    <row r="204" spans="1:7" s="19" customFormat="1" ht="15.75" customHeight="1">
      <c r="A204" s="33" t="s">
        <v>226</v>
      </c>
      <c r="B204" s="26" t="s">
        <v>115</v>
      </c>
      <c r="C204" s="26" t="s">
        <v>208</v>
      </c>
      <c r="D204" s="26" t="s">
        <v>181</v>
      </c>
      <c r="E204" s="26" t="s">
        <v>308</v>
      </c>
      <c r="F204" s="26"/>
      <c r="G204" s="34">
        <f>G205</f>
        <v>7072371.5800000001</v>
      </c>
    </row>
    <row r="205" spans="1:7" s="19" customFormat="1" ht="12" customHeight="1">
      <c r="A205" s="33" t="s">
        <v>227</v>
      </c>
      <c r="B205" s="26" t="s">
        <v>115</v>
      </c>
      <c r="C205" s="26" t="s">
        <v>208</v>
      </c>
      <c r="D205" s="26" t="s">
        <v>181</v>
      </c>
      <c r="E205" s="26" t="s">
        <v>310</v>
      </c>
      <c r="F205" s="26"/>
      <c r="G205" s="34">
        <f>G206</f>
        <v>7072371.5800000001</v>
      </c>
    </row>
    <row r="206" spans="1:7" s="19" customFormat="1">
      <c r="A206" s="33" t="s">
        <v>139</v>
      </c>
      <c r="B206" s="26" t="s">
        <v>115</v>
      </c>
      <c r="C206" s="26" t="s">
        <v>208</v>
      </c>
      <c r="D206" s="26" t="s">
        <v>181</v>
      </c>
      <c r="E206" s="26" t="s">
        <v>310</v>
      </c>
      <c r="F206" s="26" t="s">
        <v>131</v>
      </c>
      <c r="G206" s="34">
        <f>G207</f>
        <v>7072371.5800000001</v>
      </c>
    </row>
    <row r="207" spans="1:7" s="19" customFormat="1" ht="26.25" customHeight="1">
      <c r="A207" s="35" t="s">
        <v>140</v>
      </c>
      <c r="B207" s="36">
        <v>650</v>
      </c>
      <c r="C207" s="26" t="s">
        <v>208</v>
      </c>
      <c r="D207" s="26" t="s">
        <v>181</v>
      </c>
      <c r="E207" s="26" t="s">
        <v>310</v>
      </c>
      <c r="F207" s="39">
        <v>240</v>
      </c>
      <c r="G207" s="40">
        <f>7072371.58-707237.16+707237.16</f>
        <v>7072371.5800000001</v>
      </c>
    </row>
    <row r="208" spans="1:7" s="19" customFormat="1" ht="16.5" customHeight="1">
      <c r="A208" s="79" t="s">
        <v>279</v>
      </c>
      <c r="B208" s="36"/>
      <c r="C208" s="26" t="s">
        <v>208</v>
      </c>
      <c r="D208" s="26" t="s">
        <v>181</v>
      </c>
      <c r="E208" s="26" t="s">
        <v>309</v>
      </c>
      <c r="F208" s="39"/>
      <c r="G208" s="40">
        <f>G209</f>
        <v>3940652.1500000004</v>
      </c>
    </row>
    <row r="209" spans="1:8" s="19" customFormat="1" ht="24" customHeight="1">
      <c r="A209" s="33" t="s">
        <v>337</v>
      </c>
      <c r="B209" s="26" t="s">
        <v>115</v>
      </c>
      <c r="C209" s="26" t="s">
        <v>208</v>
      </c>
      <c r="D209" s="26" t="s">
        <v>181</v>
      </c>
      <c r="E209" s="26" t="s">
        <v>311</v>
      </c>
      <c r="F209" s="26"/>
      <c r="G209" s="34">
        <f>G210+G213</f>
        <v>3940652.1500000004</v>
      </c>
    </row>
    <row r="210" spans="1:8" s="19" customFormat="1">
      <c r="A210" s="33" t="s">
        <v>157</v>
      </c>
      <c r="B210" s="26" t="s">
        <v>115</v>
      </c>
      <c r="C210" s="26" t="s">
        <v>208</v>
      </c>
      <c r="D210" s="26" t="s">
        <v>181</v>
      </c>
      <c r="E210" s="26" t="s">
        <v>312</v>
      </c>
      <c r="F210" s="26"/>
      <c r="G210" s="34">
        <f>G211</f>
        <v>3233414.99</v>
      </c>
    </row>
    <row r="211" spans="1:8" s="19" customFormat="1">
      <c r="A211" s="33" t="s">
        <v>139</v>
      </c>
      <c r="B211" s="26" t="s">
        <v>115</v>
      </c>
      <c r="C211" s="26" t="s">
        <v>208</v>
      </c>
      <c r="D211" s="26" t="s">
        <v>181</v>
      </c>
      <c r="E211" s="26" t="s">
        <v>312</v>
      </c>
      <c r="F211" s="26" t="s">
        <v>131</v>
      </c>
      <c r="G211" s="34">
        <f>G212</f>
        <v>3233414.99</v>
      </c>
    </row>
    <row r="212" spans="1:8" s="19" customFormat="1" ht="25.5">
      <c r="A212" s="35" t="s">
        <v>140</v>
      </c>
      <c r="B212" s="36">
        <v>650</v>
      </c>
      <c r="C212" s="26" t="s">
        <v>208</v>
      </c>
      <c r="D212" s="26" t="s">
        <v>181</v>
      </c>
      <c r="E212" s="26" t="s">
        <v>312</v>
      </c>
      <c r="F212" s="39">
        <v>240</v>
      </c>
      <c r="G212" s="40">
        <v>3233414.99</v>
      </c>
    </row>
    <row r="213" spans="1:8" s="19" customFormat="1">
      <c r="A213" s="35" t="s">
        <v>165</v>
      </c>
      <c r="B213" s="26" t="s">
        <v>115</v>
      </c>
      <c r="C213" s="26" t="s">
        <v>208</v>
      </c>
      <c r="D213" s="26" t="s">
        <v>181</v>
      </c>
      <c r="E213" s="26" t="s">
        <v>312</v>
      </c>
      <c r="F213" s="26" t="s">
        <v>166</v>
      </c>
      <c r="G213" s="34">
        <f>G214</f>
        <v>707237.16</v>
      </c>
    </row>
    <row r="214" spans="1:8" s="19" customFormat="1">
      <c r="A214" s="35" t="s">
        <v>167</v>
      </c>
      <c r="B214" s="26" t="s">
        <v>115</v>
      </c>
      <c r="C214" s="26" t="s">
        <v>208</v>
      </c>
      <c r="D214" s="26" t="s">
        <v>181</v>
      </c>
      <c r="E214" s="26" t="s">
        <v>312</v>
      </c>
      <c r="F214" s="39">
        <v>540</v>
      </c>
      <c r="G214" s="40">
        <v>707237.16</v>
      </c>
    </row>
    <row r="215" spans="1:8" s="19" customFormat="1" ht="38.25" hidden="1">
      <c r="A215" s="35" t="s">
        <v>161</v>
      </c>
      <c r="B215" s="36"/>
      <c r="C215" s="26" t="s">
        <v>208</v>
      </c>
      <c r="D215" s="26" t="s">
        <v>181</v>
      </c>
      <c r="E215" s="26" t="s">
        <v>203</v>
      </c>
      <c r="F215" s="39">
        <v>600</v>
      </c>
      <c r="G215" s="40">
        <f>G216</f>
        <v>0</v>
      </c>
    </row>
    <row r="216" spans="1:8" s="19" customFormat="1" hidden="1">
      <c r="A216" s="33" t="s">
        <v>163</v>
      </c>
      <c r="B216" s="36"/>
      <c r="C216" s="26" t="s">
        <v>208</v>
      </c>
      <c r="D216" s="26" t="s">
        <v>181</v>
      </c>
      <c r="E216" s="26" t="s">
        <v>203</v>
      </c>
      <c r="F216" s="39">
        <v>610</v>
      </c>
      <c r="G216" s="40"/>
    </row>
    <row r="217" spans="1:8" s="19" customFormat="1">
      <c r="A217" s="31" t="s">
        <v>233</v>
      </c>
      <c r="B217" s="32" t="s">
        <v>115</v>
      </c>
      <c r="C217" s="32" t="s">
        <v>205</v>
      </c>
      <c r="D217" s="32"/>
      <c r="E217" s="32"/>
      <c r="F217" s="32"/>
      <c r="G217" s="27">
        <f>G218</f>
        <v>18764911.710000001</v>
      </c>
    </row>
    <row r="218" spans="1:8" s="19" customFormat="1">
      <c r="A218" s="33" t="s">
        <v>234</v>
      </c>
      <c r="B218" s="26" t="s">
        <v>115</v>
      </c>
      <c r="C218" s="26" t="s">
        <v>205</v>
      </c>
      <c r="D218" s="26" t="s">
        <v>117</v>
      </c>
      <c r="E218" s="26"/>
      <c r="F218" s="26"/>
      <c r="G218" s="34">
        <f>SUM(G219)+G235+G240</f>
        <v>18764911.710000001</v>
      </c>
      <c r="H218" s="28"/>
    </row>
    <row r="219" spans="1:8" s="19" customFormat="1" ht="25.5">
      <c r="A219" s="33" t="s">
        <v>235</v>
      </c>
      <c r="B219" s="26" t="s">
        <v>115</v>
      </c>
      <c r="C219" s="26" t="s">
        <v>205</v>
      </c>
      <c r="D219" s="26" t="s">
        <v>117</v>
      </c>
      <c r="E219" s="26" t="s">
        <v>236</v>
      </c>
      <c r="F219" s="26"/>
      <c r="G219" s="34">
        <f>G220</f>
        <v>17700531.710000001</v>
      </c>
    </row>
    <row r="220" spans="1:8" s="19" customFormat="1">
      <c r="A220" s="79" t="s">
        <v>279</v>
      </c>
      <c r="B220" s="26"/>
      <c r="C220" s="26" t="s">
        <v>205</v>
      </c>
      <c r="D220" s="26" t="s">
        <v>117</v>
      </c>
      <c r="E220" s="26" t="s">
        <v>313</v>
      </c>
      <c r="F220" s="26"/>
      <c r="G220" s="34">
        <f>G221+G225</f>
        <v>17700531.710000001</v>
      </c>
    </row>
    <row r="221" spans="1:8" s="19" customFormat="1">
      <c r="A221" s="33" t="s">
        <v>330</v>
      </c>
      <c r="B221" s="26" t="s">
        <v>115</v>
      </c>
      <c r="C221" s="26" t="s">
        <v>205</v>
      </c>
      <c r="D221" s="26" t="s">
        <v>117</v>
      </c>
      <c r="E221" s="26" t="s">
        <v>314</v>
      </c>
      <c r="F221" s="26"/>
      <c r="G221" s="34">
        <f>G222</f>
        <v>420000</v>
      </c>
    </row>
    <row r="222" spans="1:8" s="19" customFormat="1" ht="27.75" customHeight="1">
      <c r="A222" s="33" t="s">
        <v>160</v>
      </c>
      <c r="B222" s="26" t="s">
        <v>115</v>
      </c>
      <c r="C222" s="26" t="s">
        <v>205</v>
      </c>
      <c r="D222" s="26" t="s">
        <v>117</v>
      </c>
      <c r="E222" s="26" t="s">
        <v>315</v>
      </c>
      <c r="F222" s="26"/>
      <c r="G222" s="34">
        <f>G223</f>
        <v>420000</v>
      </c>
    </row>
    <row r="223" spans="1:8" s="19" customFormat="1" ht="27.75" customHeight="1">
      <c r="A223" s="50" t="s">
        <v>171</v>
      </c>
      <c r="B223" s="48" t="s">
        <v>115</v>
      </c>
      <c r="C223" s="26" t="s">
        <v>205</v>
      </c>
      <c r="D223" s="26" t="s">
        <v>117</v>
      </c>
      <c r="E223" s="26" t="s">
        <v>315</v>
      </c>
      <c r="F223" s="39">
        <v>600</v>
      </c>
      <c r="G223" s="40">
        <f>G224</f>
        <v>420000</v>
      </c>
    </row>
    <row r="224" spans="1:8" s="19" customFormat="1">
      <c r="A224" s="50" t="s">
        <v>163</v>
      </c>
      <c r="B224" s="26" t="s">
        <v>115</v>
      </c>
      <c r="C224" s="26" t="s">
        <v>205</v>
      </c>
      <c r="D224" s="26" t="s">
        <v>117</v>
      </c>
      <c r="E224" s="26" t="s">
        <v>315</v>
      </c>
      <c r="F224" s="26" t="s">
        <v>164</v>
      </c>
      <c r="G224" s="34">
        <v>420000</v>
      </c>
    </row>
    <row r="225" spans="1:7" s="19" customFormat="1" ht="25.5">
      <c r="A225" s="33" t="s">
        <v>316</v>
      </c>
      <c r="B225" s="26" t="s">
        <v>115</v>
      </c>
      <c r="C225" s="26" t="s">
        <v>205</v>
      </c>
      <c r="D225" s="26" t="s">
        <v>117</v>
      </c>
      <c r="E225" s="26" t="s">
        <v>318</v>
      </c>
      <c r="F225" s="26"/>
      <c r="G225" s="34">
        <f>G226+G229+G232</f>
        <v>17280531.710000001</v>
      </c>
    </row>
    <row r="226" spans="1:7" s="19" customFormat="1" ht="27.75" customHeight="1">
      <c r="A226" s="33" t="s">
        <v>160</v>
      </c>
      <c r="B226" s="26" t="s">
        <v>115</v>
      </c>
      <c r="C226" s="26" t="s">
        <v>205</v>
      </c>
      <c r="D226" s="26" t="s">
        <v>117</v>
      </c>
      <c r="E226" s="26" t="s">
        <v>317</v>
      </c>
      <c r="F226" s="26"/>
      <c r="G226" s="34">
        <f>G228</f>
        <v>13996945</v>
      </c>
    </row>
    <row r="227" spans="1:7" s="19" customFormat="1" ht="26.25" customHeight="1">
      <c r="A227" s="50" t="s">
        <v>171</v>
      </c>
      <c r="B227" s="48" t="s">
        <v>115</v>
      </c>
      <c r="C227" s="26" t="s">
        <v>205</v>
      </c>
      <c r="D227" s="26" t="s">
        <v>117</v>
      </c>
      <c r="E227" s="26" t="s">
        <v>317</v>
      </c>
      <c r="F227" s="39">
        <v>600</v>
      </c>
      <c r="G227" s="40">
        <f>G228</f>
        <v>13996945</v>
      </c>
    </row>
    <row r="228" spans="1:7" s="19" customFormat="1">
      <c r="A228" s="50" t="s">
        <v>163</v>
      </c>
      <c r="B228" s="26" t="s">
        <v>115</v>
      </c>
      <c r="C228" s="26" t="s">
        <v>205</v>
      </c>
      <c r="D228" s="26" t="s">
        <v>117</v>
      </c>
      <c r="E228" s="26" t="s">
        <v>317</v>
      </c>
      <c r="F228" s="26" t="s">
        <v>164</v>
      </c>
      <c r="G228" s="34">
        <v>13996945</v>
      </c>
    </row>
    <row r="229" spans="1:7" s="19" customFormat="1">
      <c r="A229" s="33" t="s">
        <v>237</v>
      </c>
      <c r="B229" s="26" t="s">
        <v>115</v>
      </c>
      <c r="C229" s="26" t="s">
        <v>205</v>
      </c>
      <c r="D229" s="26" t="s">
        <v>117</v>
      </c>
      <c r="E229" s="26" t="s">
        <v>319</v>
      </c>
      <c r="F229" s="26"/>
      <c r="G229" s="34">
        <f>G230</f>
        <v>3266000</v>
      </c>
    </row>
    <row r="230" spans="1:7" s="19" customFormat="1" ht="26.25" customHeight="1">
      <c r="A230" s="50" t="s">
        <v>171</v>
      </c>
      <c r="B230" s="48" t="s">
        <v>115</v>
      </c>
      <c r="C230" s="26" t="s">
        <v>205</v>
      </c>
      <c r="D230" s="26" t="s">
        <v>117</v>
      </c>
      <c r="E230" s="26" t="s">
        <v>319</v>
      </c>
      <c r="F230" s="39">
        <v>600</v>
      </c>
      <c r="G230" s="40">
        <f>G231</f>
        <v>3266000</v>
      </c>
    </row>
    <row r="231" spans="1:7" s="19" customFormat="1">
      <c r="A231" s="50" t="s">
        <v>163</v>
      </c>
      <c r="B231" s="26" t="s">
        <v>115</v>
      </c>
      <c r="C231" s="26" t="s">
        <v>205</v>
      </c>
      <c r="D231" s="26" t="s">
        <v>117</v>
      </c>
      <c r="E231" s="26" t="s">
        <v>319</v>
      </c>
      <c r="F231" s="26" t="s">
        <v>164</v>
      </c>
      <c r="G231" s="34">
        <v>3266000</v>
      </c>
    </row>
    <row r="232" spans="1:7" s="19" customFormat="1" ht="15" customHeight="1">
      <c r="A232" s="33" t="s">
        <v>356</v>
      </c>
      <c r="B232" s="26" t="s">
        <v>115</v>
      </c>
      <c r="C232" s="26" t="s">
        <v>205</v>
      </c>
      <c r="D232" s="26" t="s">
        <v>117</v>
      </c>
      <c r="E232" s="26" t="s">
        <v>358</v>
      </c>
      <c r="F232" s="26"/>
      <c r="G232" s="34">
        <f>G234</f>
        <v>17586.71</v>
      </c>
    </row>
    <row r="233" spans="1:7" s="19" customFormat="1" ht="26.25" customHeight="1">
      <c r="A233" s="50" t="s">
        <v>171</v>
      </c>
      <c r="B233" s="48" t="s">
        <v>115</v>
      </c>
      <c r="C233" s="26" t="s">
        <v>205</v>
      </c>
      <c r="D233" s="26" t="s">
        <v>117</v>
      </c>
      <c r="E233" s="26" t="s">
        <v>358</v>
      </c>
      <c r="F233" s="39">
        <v>600</v>
      </c>
      <c r="G233" s="40">
        <f>G234</f>
        <v>17586.71</v>
      </c>
    </row>
    <row r="234" spans="1:7" s="19" customFormat="1">
      <c r="A234" s="50" t="s">
        <v>163</v>
      </c>
      <c r="B234" s="26" t="s">
        <v>115</v>
      </c>
      <c r="C234" s="26" t="s">
        <v>205</v>
      </c>
      <c r="D234" s="26" t="s">
        <v>117</v>
      </c>
      <c r="E234" s="26" t="s">
        <v>358</v>
      </c>
      <c r="F234" s="26" t="s">
        <v>164</v>
      </c>
      <c r="G234" s="34">
        <v>17586.71</v>
      </c>
    </row>
    <row r="235" spans="1:7" s="19" customFormat="1">
      <c r="A235" s="79" t="s">
        <v>279</v>
      </c>
      <c r="B235" s="36"/>
      <c r="C235" s="26" t="s">
        <v>205</v>
      </c>
      <c r="D235" s="26" t="s">
        <v>117</v>
      </c>
      <c r="E235" s="45" t="s">
        <v>285</v>
      </c>
      <c r="F235" s="53"/>
      <c r="G235" s="59">
        <f>G236</f>
        <v>8000</v>
      </c>
    </row>
    <row r="236" spans="1:7" s="19" customFormat="1" ht="25.5">
      <c r="A236" s="96" t="s">
        <v>338</v>
      </c>
      <c r="B236" s="36"/>
      <c r="C236" s="26" t="s">
        <v>205</v>
      </c>
      <c r="D236" s="26" t="s">
        <v>117</v>
      </c>
      <c r="E236" s="45" t="s">
        <v>334</v>
      </c>
      <c r="F236" s="53"/>
      <c r="G236" s="59">
        <f>G237</f>
        <v>8000</v>
      </c>
    </row>
    <row r="237" spans="1:7" s="19" customFormat="1">
      <c r="A237" s="52" t="s">
        <v>157</v>
      </c>
      <c r="B237" s="36">
        <v>650</v>
      </c>
      <c r="C237" s="26" t="s">
        <v>205</v>
      </c>
      <c r="D237" s="26" t="s">
        <v>117</v>
      </c>
      <c r="E237" s="45" t="s">
        <v>335</v>
      </c>
      <c r="F237" s="53"/>
      <c r="G237" s="59">
        <f>G238</f>
        <v>8000</v>
      </c>
    </row>
    <row r="238" spans="1:7" s="19" customFormat="1" ht="26.25">
      <c r="A238" s="50" t="s">
        <v>171</v>
      </c>
      <c r="B238" s="36">
        <v>650</v>
      </c>
      <c r="C238" s="26" t="s">
        <v>205</v>
      </c>
      <c r="D238" s="26" t="s">
        <v>117</v>
      </c>
      <c r="E238" s="45" t="s">
        <v>335</v>
      </c>
      <c r="F238" s="39">
        <v>600</v>
      </c>
      <c r="G238" s="59">
        <f>G239</f>
        <v>8000</v>
      </c>
    </row>
    <row r="239" spans="1:7" s="19" customFormat="1">
      <c r="A239" s="50" t="s">
        <v>163</v>
      </c>
      <c r="B239" s="36">
        <v>650</v>
      </c>
      <c r="C239" s="26" t="s">
        <v>205</v>
      </c>
      <c r="D239" s="26" t="s">
        <v>117</v>
      </c>
      <c r="E239" s="45" t="s">
        <v>335</v>
      </c>
      <c r="F239" s="26" t="s">
        <v>164</v>
      </c>
      <c r="G239" s="59">
        <v>8000</v>
      </c>
    </row>
    <row r="240" spans="1:7" s="19" customFormat="1">
      <c r="A240" s="47" t="s">
        <v>172</v>
      </c>
      <c r="B240" s="48" t="s">
        <v>115</v>
      </c>
      <c r="C240" s="26" t="s">
        <v>205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>
      <c r="A241" s="79" t="s">
        <v>279</v>
      </c>
      <c r="B241" s="48"/>
      <c r="C241" s="26" t="s">
        <v>205</v>
      </c>
      <c r="D241" s="26" t="s">
        <v>117</v>
      </c>
      <c r="E241" s="26" t="s">
        <v>303</v>
      </c>
      <c r="F241" s="26"/>
      <c r="G241" s="34">
        <f>G242</f>
        <v>1056380</v>
      </c>
    </row>
    <row r="242" spans="1:7" s="19" customFormat="1" ht="12" customHeight="1">
      <c r="A242" s="33" t="s">
        <v>304</v>
      </c>
      <c r="B242" s="26" t="s">
        <v>115</v>
      </c>
      <c r="C242" s="26" t="s">
        <v>205</v>
      </c>
      <c r="D242" s="26" t="s">
        <v>117</v>
      </c>
      <c r="E242" s="26" t="s">
        <v>305</v>
      </c>
      <c r="F242" s="26"/>
      <c r="G242" s="34">
        <f>G243+G246</f>
        <v>1056380</v>
      </c>
    </row>
    <row r="243" spans="1:7" s="19" customFormat="1" ht="25.5">
      <c r="A243" s="35" t="s">
        <v>352</v>
      </c>
      <c r="B243" s="26" t="s">
        <v>115</v>
      </c>
      <c r="C243" s="26" t="s">
        <v>205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>
      <c r="A244" s="50" t="s">
        <v>171</v>
      </c>
      <c r="B244" s="26" t="s">
        <v>115</v>
      </c>
      <c r="C244" s="26" t="s">
        <v>205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>
      <c r="A245" s="50" t="s">
        <v>163</v>
      </c>
      <c r="B245" s="36">
        <v>650</v>
      </c>
      <c r="C245" s="26" t="s">
        <v>205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>
      <c r="A246" s="35" t="s">
        <v>353</v>
      </c>
      <c r="B246" s="26" t="s">
        <v>115</v>
      </c>
      <c r="C246" s="26" t="s">
        <v>205</v>
      </c>
      <c r="D246" s="26" t="s">
        <v>117</v>
      </c>
      <c r="E246" s="38" t="s">
        <v>351</v>
      </c>
      <c r="F246" s="26"/>
      <c r="G246" s="34">
        <f>G247</f>
        <v>316980</v>
      </c>
    </row>
    <row r="247" spans="1:7" s="19" customFormat="1" ht="26.25">
      <c r="A247" s="50" t="s">
        <v>171</v>
      </c>
      <c r="B247" s="26" t="s">
        <v>115</v>
      </c>
      <c r="C247" s="26" t="s">
        <v>205</v>
      </c>
      <c r="D247" s="26" t="s">
        <v>117</v>
      </c>
      <c r="E247" s="38" t="s">
        <v>351</v>
      </c>
      <c r="F247" s="39">
        <v>600</v>
      </c>
      <c r="G247" s="34">
        <f>G248</f>
        <v>316980</v>
      </c>
    </row>
    <row r="248" spans="1:7" s="19" customFormat="1">
      <c r="A248" s="50" t="s">
        <v>163</v>
      </c>
      <c r="B248" s="36">
        <v>650</v>
      </c>
      <c r="C248" s="26" t="s">
        <v>205</v>
      </c>
      <c r="D248" s="26" t="s">
        <v>117</v>
      </c>
      <c r="E248" s="38" t="s">
        <v>351</v>
      </c>
      <c r="F248" s="26" t="s">
        <v>164</v>
      </c>
      <c r="G248" s="40">
        <v>316980</v>
      </c>
    </row>
    <row r="249" spans="1:7" s="19" customFormat="1">
      <c r="A249" s="67" t="s">
        <v>240</v>
      </c>
      <c r="B249" s="32" t="s">
        <v>115</v>
      </c>
      <c r="C249" s="32" t="s">
        <v>193</v>
      </c>
      <c r="D249" s="32"/>
      <c r="E249" s="32"/>
      <c r="F249" s="32"/>
      <c r="G249" s="27">
        <f>G250+G257</f>
        <v>280000</v>
      </c>
    </row>
    <row r="250" spans="1:7" s="198" customFormat="1">
      <c r="A250" s="31" t="s">
        <v>241</v>
      </c>
      <c r="B250" s="32" t="s">
        <v>115</v>
      </c>
      <c r="C250" s="32" t="s">
        <v>193</v>
      </c>
      <c r="D250" s="32" t="s">
        <v>117</v>
      </c>
      <c r="E250" s="32"/>
      <c r="F250" s="32"/>
      <c r="G250" s="27">
        <f>G251</f>
        <v>240000</v>
      </c>
    </row>
    <row r="251" spans="1:7" s="19" customFormat="1" ht="25.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>
      <c r="A252" s="79" t="s">
        <v>279</v>
      </c>
      <c r="B252" s="26"/>
      <c r="C252" s="26" t="s">
        <v>193</v>
      </c>
      <c r="D252" s="26" t="s">
        <v>117</v>
      </c>
      <c r="E252" s="26" t="s">
        <v>280</v>
      </c>
      <c r="F252" s="26"/>
      <c r="G252" s="34">
        <f>G253</f>
        <v>240000</v>
      </c>
    </row>
    <row r="253" spans="1:7" s="19" customFormat="1" ht="25.5">
      <c r="A253" s="33" t="s">
        <v>336</v>
      </c>
      <c r="B253" s="26" t="s">
        <v>115</v>
      </c>
      <c r="C253" s="26" t="s">
        <v>193</v>
      </c>
      <c r="D253" s="26" t="s">
        <v>117</v>
      </c>
      <c r="E253" s="26" t="s">
        <v>281</v>
      </c>
      <c r="F253" s="26"/>
      <c r="G253" s="34">
        <f>G254</f>
        <v>240000</v>
      </c>
    </row>
    <row r="254" spans="1:7" s="19" customFormat="1">
      <c r="A254" s="41" t="s">
        <v>242</v>
      </c>
      <c r="B254" s="26" t="s">
        <v>115</v>
      </c>
      <c r="C254" s="26" t="s">
        <v>193</v>
      </c>
      <c r="D254" s="26" t="s">
        <v>117</v>
      </c>
      <c r="E254" s="26" t="s">
        <v>327</v>
      </c>
      <c r="F254" s="26"/>
      <c r="G254" s="34">
        <f>G255</f>
        <v>240000</v>
      </c>
    </row>
    <row r="255" spans="1:7" s="19" customFormat="1">
      <c r="A255" s="66" t="s">
        <v>244</v>
      </c>
      <c r="B255" s="26" t="s">
        <v>115</v>
      </c>
      <c r="C255" s="26" t="s">
        <v>193</v>
      </c>
      <c r="D255" s="26" t="s">
        <v>117</v>
      </c>
      <c r="E255" s="26" t="s">
        <v>327</v>
      </c>
      <c r="F255" s="26" t="s">
        <v>245</v>
      </c>
      <c r="G255" s="34">
        <f>G256</f>
        <v>240000</v>
      </c>
    </row>
    <row r="256" spans="1:7" s="19" customFormat="1">
      <c r="A256" s="33" t="s">
        <v>246</v>
      </c>
      <c r="B256" s="26" t="s">
        <v>115</v>
      </c>
      <c r="C256" s="26" t="s">
        <v>193</v>
      </c>
      <c r="D256" s="26" t="s">
        <v>117</v>
      </c>
      <c r="E256" s="26" t="s">
        <v>327</v>
      </c>
      <c r="F256" s="26" t="s">
        <v>247</v>
      </c>
      <c r="G256" s="34">
        <v>240000</v>
      </c>
    </row>
    <row r="257" spans="1:7" s="198" customFormat="1">
      <c r="A257" s="31" t="s">
        <v>248</v>
      </c>
      <c r="B257" s="32" t="s">
        <v>115</v>
      </c>
      <c r="C257" s="32" t="s">
        <v>193</v>
      </c>
      <c r="D257" s="32" t="s">
        <v>181</v>
      </c>
      <c r="E257" s="32"/>
      <c r="F257" s="32"/>
      <c r="G257" s="27">
        <f>G258</f>
        <v>40000</v>
      </c>
    </row>
    <row r="258" spans="1:7" s="19" customFormat="1" ht="25.5">
      <c r="A258" s="33" t="s">
        <v>125</v>
      </c>
      <c r="B258" s="26" t="s">
        <v>115</v>
      </c>
      <c r="C258" s="26" t="s">
        <v>193</v>
      </c>
      <c r="D258" s="26" t="s">
        <v>181</v>
      </c>
      <c r="E258" s="26" t="s">
        <v>126</v>
      </c>
      <c r="F258" s="26"/>
      <c r="G258" s="34">
        <f>G261</f>
        <v>40000</v>
      </c>
    </row>
    <row r="259" spans="1:7" s="19" customFormat="1">
      <c r="A259" s="79" t="s">
        <v>279</v>
      </c>
      <c r="B259" s="26"/>
      <c r="C259" s="26" t="s">
        <v>193</v>
      </c>
      <c r="D259" s="26" t="s">
        <v>181</v>
      </c>
      <c r="E259" s="26" t="s">
        <v>280</v>
      </c>
      <c r="F259" s="26"/>
      <c r="G259" s="34">
        <f>G260</f>
        <v>40000</v>
      </c>
    </row>
    <row r="260" spans="1:7" s="19" customFormat="1" ht="25.5">
      <c r="A260" s="33" t="s">
        <v>336</v>
      </c>
      <c r="B260" s="26" t="s">
        <v>115</v>
      </c>
      <c r="C260" s="26" t="s">
        <v>193</v>
      </c>
      <c r="D260" s="26" t="s">
        <v>181</v>
      </c>
      <c r="E260" s="26" t="s">
        <v>281</v>
      </c>
      <c r="F260" s="26"/>
      <c r="G260" s="34">
        <f>G261</f>
        <v>40000</v>
      </c>
    </row>
    <row r="261" spans="1:7" s="19" customFormat="1">
      <c r="A261" s="41" t="s">
        <v>242</v>
      </c>
      <c r="B261" s="26" t="s">
        <v>115</v>
      </c>
      <c r="C261" s="26" t="s">
        <v>193</v>
      </c>
      <c r="D261" s="26" t="s">
        <v>181</v>
      </c>
      <c r="E261" s="26" t="s">
        <v>361</v>
      </c>
      <c r="F261" s="26"/>
      <c r="G261" s="34">
        <f>G262</f>
        <v>40000</v>
      </c>
    </row>
    <row r="262" spans="1:7" s="19" customFormat="1">
      <c r="A262" s="66" t="s">
        <v>244</v>
      </c>
      <c r="B262" s="26" t="s">
        <v>115</v>
      </c>
      <c r="C262" s="26" t="s">
        <v>193</v>
      </c>
      <c r="D262" s="26" t="s">
        <v>181</v>
      </c>
      <c r="E262" s="26" t="s">
        <v>361</v>
      </c>
      <c r="F262" s="26" t="s">
        <v>245</v>
      </c>
      <c r="G262" s="34">
        <f>G263</f>
        <v>40000</v>
      </c>
    </row>
    <row r="263" spans="1:7" s="19" customFormat="1">
      <c r="A263" s="33" t="s">
        <v>246</v>
      </c>
      <c r="B263" s="26" t="s">
        <v>115</v>
      </c>
      <c r="C263" s="26" t="s">
        <v>193</v>
      </c>
      <c r="D263" s="26" t="s">
        <v>181</v>
      </c>
      <c r="E263" s="26" t="s">
        <v>361</v>
      </c>
      <c r="F263" s="26" t="s">
        <v>247</v>
      </c>
      <c r="G263" s="34">
        <v>40000</v>
      </c>
    </row>
    <row r="264" spans="1:7" s="19" customFormat="1">
      <c r="A264" s="31" t="s">
        <v>249</v>
      </c>
      <c r="B264" s="23">
        <v>650</v>
      </c>
      <c r="C264" s="30" t="s">
        <v>147</v>
      </c>
      <c r="D264" s="30"/>
      <c r="E264" s="30"/>
      <c r="F264" s="30"/>
      <c r="G264" s="61">
        <f>G265</f>
        <v>14401000</v>
      </c>
    </row>
    <row r="265" spans="1:7" s="19" customFormat="1">
      <c r="A265" s="33" t="s">
        <v>250</v>
      </c>
      <c r="B265" s="26" t="s">
        <v>115</v>
      </c>
      <c r="C265" s="26" t="s">
        <v>147</v>
      </c>
      <c r="D265" s="26" t="s">
        <v>117</v>
      </c>
      <c r="E265" s="26"/>
      <c r="F265" s="26"/>
      <c r="G265" s="34">
        <f>G266</f>
        <v>14401000</v>
      </c>
    </row>
    <row r="266" spans="1:7" s="19" customFormat="1" ht="30" customHeight="1">
      <c r="A266" s="33" t="s">
        <v>251</v>
      </c>
      <c r="B266" s="26" t="s">
        <v>115</v>
      </c>
      <c r="C266" s="26" t="s">
        <v>147</v>
      </c>
      <c r="D266" s="26" t="s">
        <v>117</v>
      </c>
      <c r="E266" s="26" t="s">
        <v>252</v>
      </c>
      <c r="F266" s="26"/>
      <c r="G266" s="34">
        <f>G267</f>
        <v>14401000</v>
      </c>
    </row>
    <row r="267" spans="1:7" s="19" customFormat="1">
      <c r="A267" s="79" t="s">
        <v>279</v>
      </c>
      <c r="B267" s="26"/>
      <c r="C267" s="26" t="s">
        <v>147</v>
      </c>
      <c r="D267" s="26" t="s">
        <v>117</v>
      </c>
      <c r="E267" s="26" t="s">
        <v>320</v>
      </c>
      <c r="F267" s="26"/>
      <c r="G267" s="34">
        <f>G268+G272</f>
        <v>14401000</v>
      </c>
    </row>
    <row r="268" spans="1:7" s="19" customFormat="1" ht="25.5">
      <c r="A268" s="47" t="s">
        <v>331</v>
      </c>
      <c r="B268" s="26" t="s">
        <v>115</v>
      </c>
      <c r="C268" s="26" t="s">
        <v>147</v>
      </c>
      <c r="D268" s="26" t="s">
        <v>117</v>
      </c>
      <c r="E268" s="26" t="s">
        <v>321</v>
      </c>
      <c r="F268" s="26"/>
      <c r="G268" s="34">
        <f>G269</f>
        <v>150000</v>
      </c>
    </row>
    <row r="269" spans="1:7" s="19" customFormat="1" ht="30" customHeight="1">
      <c r="A269" s="47" t="s">
        <v>160</v>
      </c>
      <c r="B269" s="26" t="s">
        <v>115</v>
      </c>
      <c r="C269" s="26" t="s">
        <v>147</v>
      </c>
      <c r="D269" s="26" t="s">
        <v>117</v>
      </c>
      <c r="E269" s="26" t="s">
        <v>322</v>
      </c>
      <c r="F269" s="26"/>
      <c r="G269" s="34">
        <f>G270</f>
        <v>150000</v>
      </c>
    </row>
    <row r="270" spans="1:7" s="19" customFormat="1" ht="26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322</v>
      </c>
      <c r="F270" s="39">
        <v>600</v>
      </c>
      <c r="G270" s="40">
        <f>G271</f>
        <v>150000</v>
      </c>
    </row>
    <row r="271" spans="1:7" s="19" customFormat="1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322</v>
      </c>
      <c r="F271" s="26" t="s">
        <v>164</v>
      </c>
      <c r="G271" s="34">
        <v>150000</v>
      </c>
    </row>
    <row r="272" spans="1:7" s="19" customFormat="1" ht="38.25">
      <c r="A272" s="47" t="s">
        <v>326</v>
      </c>
      <c r="B272" s="26" t="s">
        <v>115</v>
      </c>
      <c r="C272" s="26" t="s">
        <v>147</v>
      </c>
      <c r="D272" s="26" t="s">
        <v>117</v>
      </c>
      <c r="E272" s="26" t="s">
        <v>323</v>
      </c>
      <c r="F272" s="26"/>
      <c r="G272" s="34">
        <f>G273+G276</f>
        <v>14251000</v>
      </c>
    </row>
    <row r="273" spans="1:9" s="19" customFormat="1" ht="30" customHeight="1">
      <c r="A273" s="47" t="s">
        <v>160</v>
      </c>
      <c r="B273" s="26" t="s">
        <v>115</v>
      </c>
      <c r="C273" s="26" t="s">
        <v>147</v>
      </c>
      <c r="D273" s="26" t="s">
        <v>117</v>
      </c>
      <c r="E273" s="26" t="s">
        <v>324</v>
      </c>
      <c r="F273" s="26"/>
      <c r="G273" s="34">
        <f>G274</f>
        <v>9580700</v>
      </c>
    </row>
    <row r="274" spans="1:9" s="19" customFormat="1" ht="26.25">
      <c r="A274" s="50" t="s">
        <v>171</v>
      </c>
      <c r="B274" s="48" t="s">
        <v>115</v>
      </c>
      <c r="C274" s="26" t="s">
        <v>147</v>
      </c>
      <c r="D274" s="26" t="s">
        <v>117</v>
      </c>
      <c r="E274" s="26" t="s">
        <v>324</v>
      </c>
      <c r="F274" s="39">
        <v>600</v>
      </c>
      <c r="G274" s="40">
        <f>G275</f>
        <v>9580700</v>
      </c>
    </row>
    <row r="275" spans="1:9" s="19" customFormat="1">
      <c r="A275" s="50" t="s">
        <v>163</v>
      </c>
      <c r="B275" s="26" t="s">
        <v>115</v>
      </c>
      <c r="C275" s="26" t="s">
        <v>147</v>
      </c>
      <c r="D275" s="26" t="s">
        <v>117</v>
      </c>
      <c r="E275" s="26" t="s">
        <v>324</v>
      </c>
      <c r="F275" s="26" t="s">
        <v>164</v>
      </c>
      <c r="G275" s="34">
        <v>9580700</v>
      </c>
    </row>
    <row r="276" spans="1:9" s="19" customFormat="1">
      <c r="A276" s="47" t="s">
        <v>237</v>
      </c>
      <c r="B276" s="26" t="s">
        <v>115</v>
      </c>
      <c r="C276" s="26" t="s">
        <v>147</v>
      </c>
      <c r="D276" s="26" t="s">
        <v>117</v>
      </c>
      <c r="E276" s="26" t="s">
        <v>325</v>
      </c>
      <c r="F276" s="26"/>
      <c r="G276" s="34">
        <f>G277</f>
        <v>4670300</v>
      </c>
    </row>
    <row r="277" spans="1:9" s="19" customFormat="1" ht="26.25" customHeight="1">
      <c r="A277" s="50" t="s">
        <v>171</v>
      </c>
      <c r="B277" s="48" t="s">
        <v>115</v>
      </c>
      <c r="C277" s="26" t="s">
        <v>147</v>
      </c>
      <c r="D277" s="26" t="s">
        <v>117</v>
      </c>
      <c r="E277" s="26" t="s">
        <v>325</v>
      </c>
      <c r="F277" s="39">
        <v>600</v>
      </c>
      <c r="G277" s="40">
        <f>G278</f>
        <v>4670300</v>
      </c>
    </row>
    <row r="278" spans="1:9" s="19" customFormat="1" ht="12" customHeight="1">
      <c r="A278" s="50" t="s">
        <v>163</v>
      </c>
      <c r="B278" s="26" t="s">
        <v>115</v>
      </c>
      <c r="C278" s="26" t="s">
        <v>147</v>
      </c>
      <c r="D278" s="26" t="s">
        <v>117</v>
      </c>
      <c r="E278" s="26" t="s">
        <v>325</v>
      </c>
      <c r="F278" s="26" t="s">
        <v>164</v>
      </c>
      <c r="G278" s="34">
        <f>2736000+1934300</f>
        <v>4670300</v>
      </c>
    </row>
    <row r="279" spans="1:9" s="19" customFormat="1" ht="12" customHeight="1">
      <c r="A279" s="68" t="s">
        <v>256</v>
      </c>
      <c r="B279" s="26"/>
      <c r="C279" s="26"/>
      <c r="D279" s="26"/>
      <c r="E279" s="26"/>
      <c r="F279" s="26"/>
      <c r="G279" s="69">
        <f>G7+G66+G74+G122+G169+G217+G249+G264</f>
        <v>98777106.800000012</v>
      </c>
    </row>
    <row r="280" spans="1:9">
      <c r="G280" s="70"/>
      <c r="H280"/>
      <c r="I280"/>
    </row>
    <row r="281" spans="1:9">
      <c r="A281"/>
      <c r="B281"/>
      <c r="C281"/>
      <c r="D281"/>
      <c r="E281"/>
      <c r="F281"/>
      <c r="G281" s="72"/>
      <c r="H281"/>
      <c r="I281"/>
    </row>
    <row r="282" spans="1:9">
      <c r="A282"/>
      <c r="B282"/>
      <c r="C282"/>
      <c r="D282"/>
      <c r="E282"/>
      <c r="F282"/>
      <c r="G282" s="71"/>
      <c r="H282"/>
      <c r="I282"/>
    </row>
    <row r="283" spans="1:9">
      <c r="A283"/>
      <c r="B283"/>
      <c r="C283"/>
      <c r="D283"/>
      <c r="E283"/>
      <c r="F283"/>
      <c r="G283" s="71"/>
      <c r="H283"/>
      <c r="I283"/>
    </row>
    <row r="284" spans="1:9">
      <c r="A284"/>
      <c r="B284"/>
      <c r="C284"/>
      <c r="D284"/>
      <c r="E284"/>
      <c r="F284"/>
      <c r="G284" s="71"/>
      <c r="H284"/>
      <c r="I284"/>
    </row>
    <row r="285" spans="1:9">
      <c r="A285"/>
      <c r="B285"/>
      <c r="C285"/>
      <c r="D285"/>
      <c r="E285"/>
      <c r="F285"/>
      <c r="G285" s="71"/>
      <c r="H285"/>
      <c r="I285"/>
    </row>
    <row r="286" spans="1:9">
      <c r="A286"/>
      <c r="B286"/>
      <c r="C286"/>
      <c r="D286"/>
      <c r="E286"/>
      <c r="F286"/>
      <c r="G286" s="71"/>
      <c r="H286"/>
      <c r="I286"/>
    </row>
    <row r="287" spans="1:9">
      <c r="A287"/>
      <c r="B287"/>
      <c r="C287"/>
      <c r="D287"/>
      <c r="E287"/>
      <c r="F287"/>
      <c r="G287" s="71"/>
      <c r="H287"/>
      <c r="I287"/>
    </row>
    <row r="288" spans="1:9">
      <c r="A288"/>
      <c r="B288"/>
      <c r="C288"/>
      <c r="D288"/>
      <c r="E288"/>
      <c r="F288"/>
      <c r="G288" s="71"/>
      <c r="H288"/>
      <c r="I288"/>
    </row>
    <row r="289" spans="1:9">
      <c r="A289"/>
      <c r="B289"/>
      <c r="C289"/>
      <c r="D289"/>
      <c r="E289"/>
      <c r="F289"/>
      <c r="G289" s="71"/>
      <c r="H289"/>
      <c r="I289"/>
    </row>
    <row r="290" spans="1:9">
      <c r="A290"/>
      <c r="B290"/>
      <c r="C290"/>
      <c r="D290"/>
      <c r="E290"/>
      <c r="F290"/>
      <c r="G290" s="71"/>
      <c r="H290"/>
      <c r="I290"/>
    </row>
    <row r="291" spans="1:9">
      <c r="A291"/>
      <c r="B291"/>
      <c r="C291"/>
      <c r="D291"/>
      <c r="E291"/>
      <c r="F291"/>
      <c r="G291" s="71"/>
      <c r="H291"/>
      <c r="I291"/>
    </row>
    <row r="292" spans="1:9">
      <c r="A292"/>
      <c r="B292"/>
      <c r="C292"/>
      <c r="D292"/>
      <c r="E292"/>
      <c r="F292"/>
      <c r="G292" s="71"/>
      <c r="H292"/>
      <c r="I292"/>
    </row>
    <row r="293" spans="1:9">
      <c r="A293"/>
      <c r="B293"/>
      <c r="C293"/>
      <c r="D293"/>
      <c r="E293"/>
      <c r="F293"/>
      <c r="G293" s="71"/>
      <c r="H293"/>
      <c r="I293"/>
    </row>
    <row r="294" spans="1:9">
      <c r="A294"/>
      <c r="B294"/>
      <c r="C294"/>
      <c r="D294"/>
      <c r="E294"/>
      <c r="F294"/>
      <c r="G294" s="71"/>
      <c r="H294"/>
      <c r="I294"/>
    </row>
    <row r="295" spans="1:9">
      <c r="A295"/>
      <c r="B295"/>
      <c r="C295"/>
      <c r="D295"/>
      <c r="E295"/>
      <c r="F295"/>
      <c r="G295" s="71"/>
      <c r="H295"/>
      <c r="I295"/>
    </row>
    <row r="296" spans="1:9">
      <c r="A296"/>
      <c r="B296"/>
      <c r="C296"/>
      <c r="D296"/>
      <c r="E296"/>
      <c r="F296"/>
      <c r="G296" s="71"/>
      <c r="H296"/>
      <c r="I296"/>
    </row>
    <row r="297" spans="1:9">
      <c r="A297"/>
      <c r="B297"/>
      <c r="C297"/>
      <c r="D297"/>
      <c r="E297"/>
      <c r="F297"/>
      <c r="G297" s="71"/>
      <c r="H297"/>
      <c r="I297"/>
    </row>
    <row r="298" spans="1:9">
      <c r="A298"/>
      <c r="B298"/>
      <c r="C298"/>
      <c r="D298"/>
      <c r="E298"/>
      <c r="F298"/>
      <c r="G298" s="71"/>
      <c r="H298"/>
      <c r="I298"/>
    </row>
    <row r="299" spans="1:9">
      <c r="A299"/>
      <c r="B299"/>
      <c r="C299"/>
      <c r="D299"/>
      <c r="E299"/>
      <c r="F299"/>
      <c r="G299" s="71"/>
      <c r="H299"/>
      <c r="I299"/>
    </row>
    <row r="300" spans="1:9">
      <c r="A300"/>
      <c r="B300"/>
      <c r="C300"/>
      <c r="D300"/>
      <c r="E300"/>
      <c r="F300"/>
      <c r="G300" s="71"/>
      <c r="H300"/>
      <c r="I300"/>
    </row>
    <row r="301" spans="1:9">
      <c r="A301"/>
      <c r="B301"/>
      <c r="C301"/>
      <c r="D301"/>
      <c r="E301"/>
      <c r="F301"/>
      <c r="G301" s="71"/>
      <c r="H301"/>
      <c r="I301"/>
    </row>
    <row r="302" spans="1:9">
      <c r="A302"/>
      <c r="B302"/>
      <c r="C302"/>
      <c r="D302"/>
      <c r="E302"/>
      <c r="F302"/>
      <c r="G302" s="71"/>
      <c r="H302"/>
      <c r="I302"/>
    </row>
    <row r="303" spans="1:9">
      <c r="A303"/>
      <c r="B303"/>
      <c r="C303"/>
      <c r="D303"/>
      <c r="E303"/>
      <c r="F303"/>
      <c r="G303" s="71"/>
      <c r="H303"/>
      <c r="I303"/>
    </row>
    <row r="304" spans="1:9">
      <c r="A304"/>
      <c r="B304"/>
      <c r="C304"/>
      <c r="D304"/>
      <c r="E304"/>
      <c r="F304"/>
      <c r="G304" s="71"/>
      <c r="H304"/>
      <c r="I304"/>
    </row>
    <row r="305" spans="1:9">
      <c r="A305"/>
      <c r="B305"/>
      <c r="C305"/>
      <c r="D305"/>
      <c r="E305"/>
      <c r="F305"/>
      <c r="G305" s="71"/>
      <c r="H305"/>
      <c r="I305"/>
    </row>
    <row r="306" spans="1:9">
      <c r="A306"/>
      <c r="B306"/>
      <c r="C306"/>
      <c r="D306"/>
      <c r="E306"/>
      <c r="F306"/>
      <c r="G306" s="71"/>
      <c r="H306"/>
      <c r="I306"/>
    </row>
    <row r="307" spans="1:9">
      <c r="A307"/>
      <c r="B307"/>
      <c r="C307"/>
      <c r="D307"/>
      <c r="E307"/>
      <c r="F307"/>
      <c r="G307" s="71"/>
      <c r="H307"/>
      <c r="I307"/>
    </row>
    <row r="308" spans="1:9">
      <c r="A308"/>
      <c r="B308"/>
      <c r="C308"/>
      <c r="D308"/>
      <c r="E308"/>
      <c r="F308"/>
      <c r="G308" s="71"/>
      <c r="H308"/>
      <c r="I308"/>
    </row>
    <row r="309" spans="1:9">
      <c r="A309"/>
      <c r="B309"/>
      <c r="C309"/>
      <c r="D309"/>
      <c r="E309"/>
      <c r="F309"/>
      <c r="G309" s="71"/>
      <c r="H309"/>
      <c r="I309"/>
    </row>
    <row r="310" spans="1:9">
      <c r="A310"/>
      <c r="B310"/>
      <c r="C310"/>
      <c r="D310"/>
      <c r="E310"/>
      <c r="F310"/>
      <c r="G310" s="71"/>
      <c r="H310"/>
      <c r="I310"/>
    </row>
    <row r="311" spans="1:9">
      <c r="A311"/>
      <c r="B311"/>
      <c r="C311"/>
      <c r="D311"/>
      <c r="E311"/>
      <c r="F311"/>
      <c r="G311" s="71"/>
      <c r="H311"/>
      <c r="I311"/>
    </row>
    <row r="312" spans="1:9">
      <c r="A312"/>
      <c r="B312"/>
      <c r="C312"/>
      <c r="D312"/>
      <c r="E312"/>
      <c r="F312"/>
      <c r="G312" s="71"/>
      <c r="H312"/>
      <c r="I312"/>
    </row>
    <row r="313" spans="1:9">
      <c r="A313"/>
      <c r="B313"/>
      <c r="C313"/>
      <c r="D313"/>
      <c r="E313"/>
      <c r="F313"/>
      <c r="G313" s="71"/>
      <c r="H313"/>
      <c r="I313"/>
    </row>
    <row r="314" spans="1:9">
      <c r="A314"/>
      <c r="B314"/>
      <c r="C314"/>
      <c r="D314"/>
      <c r="E314"/>
      <c r="F314"/>
      <c r="G314" s="71"/>
      <c r="H314"/>
      <c r="I314"/>
    </row>
    <row r="315" spans="1:9">
      <c r="A315"/>
      <c r="B315"/>
      <c r="C315"/>
      <c r="D315"/>
      <c r="E315"/>
      <c r="F315"/>
      <c r="G315" s="71"/>
      <c r="H315"/>
      <c r="I315"/>
    </row>
    <row r="316" spans="1:9">
      <c r="A316"/>
      <c r="B316"/>
      <c r="C316"/>
      <c r="D316"/>
      <c r="E316"/>
      <c r="F316"/>
      <c r="G316" s="71"/>
      <c r="H316"/>
      <c r="I316"/>
    </row>
    <row r="317" spans="1:9">
      <c r="A317"/>
      <c r="B317"/>
      <c r="C317"/>
      <c r="D317"/>
      <c r="E317"/>
      <c r="F317"/>
      <c r="G317" s="71"/>
      <c r="H317"/>
      <c r="I317"/>
    </row>
    <row r="318" spans="1:9">
      <c r="A318"/>
      <c r="B318"/>
      <c r="C318"/>
      <c r="D318"/>
      <c r="E318"/>
      <c r="F318"/>
      <c r="G318" s="71"/>
      <c r="H318"/>
      <c r="I318"/>
    </row>
    <row r="319" spans="1:9">
      <c r="A319"/>
      <c r="B319"/>
      <c r="C319"/>
      <c r="D319"/>
      <c r="E319"/>
      <c r="F319"/>
      <c r="G319" s="71"/>
      <c r="H319"/>
      <c r="I319"/>
    </row>
    <row r="320" spans="1:9">
      <c r="A320"/>
      <c r="B320"/>
      <c r="C320"/>
      <c r="D320"/>
      <c r="E320"/>
      <c r="F320"/>
      <c r="G320" s="71"/>
      <c r="H320"/>
      <c r="I320"/>
    </row>
    <row r="321" spans="1:9">
      <c r="A321"/>
      <c r="B321"/>
      <c r="C321"/>
      <c r="D321"/>
      <c r="E321"/>
      <c r="F321"/>
      <c r="G321" s="71"/>
      <c r="H321"/>
      <c r="I321"/>
    </row>
    <row r="322" spans="1:9">
      <c r="A322"/>
      <c r="B322"/>
      <c r="C322"/>
      <c r="D322"/>
      <c r="E322"/>
      <c r="F322"/>
      <c r="G322" s="71"/>
      <c r="H322"/>
      <c r="I322"/>
    </row>
    <row r="323" spans="1:9">
      <c r="A323"/>
      <c r="B323"/>
      <c r="C323"/>
      <c r="D323"/>
      <c r="E323"/>
      <c r="F323"/>
      <c r="G323" s="71"/>
      <c r="H323"/>
      <c r="I323"/>
    </row>
    <row r="324" spans="1:9">
      <c r="A324"/>
      <c r="B324"/>
      <c r="C324"/>
      <c r="D324"/>
      <c r="E324"/>
      <c r="F324"/>
      <c r="G324" s="71"/>
      <c r="H324"/>
      <c r="I324"/>
    </row>
    <row r="325" spans="1:9">
      <c r="A325"/>
      <c r="B325"/>
      <c r="C325"/>
      <c r="D325"/>
      <c r="E325"/>
      <c r="F325"/>
      <c r="G325" s="71"/>
      <c r="H325"/>
      <c r="I325"/>
    </row>
    <row r="326" spans="1:9">
      <c r="A326"/>
      <c r="B326"/>
      <c r="C326"/>
      <c r="D326"/>
      <c r="E326"/>
      <c r="F326"/>
      <c r="G326" s="71"/>
      <c r="H326"/>
      <c r="I326"/>
    </row>
    <row r="327" spans="1:9">
      <c r="A327"/>
      <c r="B327"/>
      <c r="C327"/>
      <c r="D327"/>
      <c r="E327"/>
      <c r="F327"/>
      <c r="G327" s="71"/>
      <c r="H327"/>
      <c r="I327"/>
    </row>
    <row r="328" spans="1:9">
      <c r="A328"/>
      <c r="B328"/>
      <c r="C328"/>
      <c r="D328"/>
      <c r="E328"/>
      <c r="F328"/>
      <c r="G328" s="71"/>
      <c r="H328"/>
      <c r="I328"/>
    </row>
    <row r="329" spans="1:9">
      <c r="A329"/>
      <c r="B329"/>
      <c r="C329"/>
      <c r="D329"/>
      <c r="E329"/>
      <c r="F329"/>
      <c r="G329" s="71"/>
      <c r="H329"/>
      <c r="I329"/>
    </row>
    <row r="330" spans="1:9">
      <c r="A330"/>
      <c r="B330"/>
      <c r="C330"/>
      <c r="D330"/>
      <c r="E330"/>
      <c r="F330"/>
      <c r="G330" s="71"/>
      <c r="H330"/>
      <c r="I330"/>
    </row>
    <row r="331" spans="1:9">
      <c r="A331"/>
      <c r="B331"/>
      <c r="C331"/>
      <c r="D331"/>
      <c r="E331"/>
      <c r="F331"/>
      <c r="G331" s="71"/>
      <c r="H331"/>
      <c r="I331"/>
    </row>
    <row r="332" spans="1:9">
      <c r="A332"/>
      <c r="B332"/>
      <c r="C332"/>
      <c r="D332"/>
      <c r="E332"/>
      <c r="F332"/>
      <c r="G332" s="71"/>
      <c r="H332"/>
      <c r="I332"/>
    </row>
    <row r="333" spans="1:9">
      <c r="A333"/>
      <c r="B333"/>
      <c r="C333"/>
      <c r="D333"/>
      <c r="E333"/>
      <c r="F333"/>
      <c r="G333" s="71"/>
      <c r="H333"/>
      <c r="I333"/>
    </row>
    <row r="334" spans="1:9">
      <c r="A334"/>
      <c r="B334"/>
      <c r="C334"/>
      <c r="D334"/>
      <c r="E334"/>
      <c r="F334"/>
      <c r="G334" s="71"/>
      <c r="H334"/>
      <c r="I334"/>
    </row>
    <row r="335" spans="1:9">
      <c r="A335"/>
      <c r="B335"/>
      <c r="C335"/>
      <c r="D335"/>
      <c r="E335"/>
      <c r="F335"/>
      <c r="G335" s="71"/>
      <c r="H335"/>
      <c r="I335"/>
    </row>
    <row r="336" spans="1:9">
      <c r="A336"/>
      <c r="B336"/>
      <c r="C336"/>
      <c r="D336"/>
      <c r="E336"/>
      <c r="F336"/>
      <c r="G336" s="71"/>
      <c r="H336"/>
      <c r="I336"/>
    </row>
    <row r="337" spans="1:9">
      <c r="A337"/>
      <c r="B337"/>
      <c r="C337"/>
      <c r="D337"/>
      <c r="E337"/>
      <c r="F337"/>
      <c r="G337" s="71"/>
      <c r="H337"/>
      <c r="I337"/>
    </row>
    <row r="338" spans="1:9">
      <c r="A338"/>
      <c r="B338"/>
      <c r="C338"/>
      <c r="D338"/>
      <c r="E338"/>
      <c r="F338"/>
      <c r="G338" s="71"/>
      <c r="H338"/>
      <c r="I338"/>
    </row>
    <row r="339" spans="1:9">
      <c r="A339"/>
      <c r="B339"/>
      <c r="C339"/>
      <c r="D339"/>
      <c r="E339"/>
      <c r="F339"/>
      <c r="G339" s="71"/>
      <c r="H339"/>
      <c r="I339"/>
    </row>
    <row r="340" spans="1:9">
      <c r="A340"/>
      <c r="B340"/>
      <c r="C340"/>
      <c r="D340"/>
      <c r="E340"/>
      <c r="F340"/>
      <c r="G340" s="71"/>
      <c r="H340"/>
      <c r="I340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2" orientation="portrait" r:id="rId1"/>
  <rowBreaks count="1" manualBreakCount="1">
    <brk id="4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179"/>
  <sheetViews>
    <sheetView topLeftCell="A127" workbookViewId="0">
      <selection activeCell="D53" sqref="D53"/>
    </sheetView>
  </sheetViews>
  <sheetFormatPr defaultRowHeight="15"/>
  <cols>
    <col min="1" max="1" width="88.28515625" style="16" customWidth="1"/>
    <col min="2" max="2" width="13.42578125" style="16" customWidth="1"/>
    <col min="3" max="3" width="7.28515625" style="16" customWidth="1"/>
    <col min="4" max="4" width="18.42578125" style="16" customWidth="1"/>
    <col min="5" max="5" width="17.7109375" style="73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>
      <c r="A1" s="206" t="s">
        <v>366</v>
      </c>
      <c r="B1" s="207"/>
      <c r="C1" s="207"/>
      <c r="D1" s="207"/>
    </row>
    <row r="2" spans="1:5" ht="69" customHeight="1">
      <c r="A2" s="208" t="s">
        <v>344</v>
      </c>
      <c r="B2" s="208"/>
      <c r="C2" s="208"/>
      <c r="D2" s="208"/>
    </row>
    <row r="3" spans="1:5" ht="52.5" customHeight="1">
      <c r="A3" s="209" t="s">
        <v>275</v>
      </c>
      <c r="B3" s="209"/>
      <c r="C3" s="209"/>
      <c r="D3" s="209"/>
    </row>
    <row r="4" spans="1:5" ht="16.5" customHeight="1">
      <c r="A4" s="74"/>
      <c r="B4" s="74"/>
      <c r="C4" s="74"/>
      <c r="D4" s="75" t="s">
        <v>0</v>
      </c>
    </row>
    <row r="5" spans="1:5" ht="31.5">
      <c r="A5" s="7" t="s">
        <v>2</v>
      </c>
      <c r="B5" s="7" t="s">
        <v>112</v>
      </c>
      <c r="C5" s="7" t="s">
        <v>113</v>
      </c>
      <c r="D5" s="3" t="s">
        <v>3</v>
      </c>
    </row>
    <row r="6" spans="1:5" s="78" customFormat="1" ht="18" customHeight="1">
      <c r="A6" s="31" t="s">
        <v>235</v>
      </c>
      <c r="B6" s="32" t="s">
        <v>236</v>
      </c>
      <c r="C6" s="26"/>
      <c r="D6" s="27">
        <f>D7</f>
        <v>17700531.710000001</v>
      </c>
      <c r="E6" s="77"/>
    </row>
    <row r="7" spans="1:5" ht="14.25" customHeight="1">
      <c r="A7" s="79" t="s">
        <v>279</v>
      </c>
      <c r="B7" s="26" t="s">
        <v>313</v>
      </c>
      <c r="C7" s="26"/>
      <c r="D7" s="34">
        <f>D8+D12</f>
        <v>17700531.710000001</v>
      </c>
    </row>
    <row r="8" spans="1:5" ht="14.25" customHeight="1">
      <c r="A8" s="33" t="s">
        <v>330</v>
      </c>
      <c r="B8" s="26" t="s">
        <v>314</v>
      </c>
      <c r="C8" s="26"/>
      <c r="D8" s="34">
        <f>D9</f>
        <v>420000</v>
      </c>
    </row>
    <row r="9" spans="1:5" ht="11.25" customHeight="1">
      <c r="A9" s="33" t="s">
        <v>160</v>
      </c>
      <c r="B9" s="26" t="s">
        <v>315</v>
      </c>
      <c r="C9" s="26"/>
      <c r="D9" s="34">
        <f>D10</f>
        <v>420000</v>
      </c>
    </row>
    <row r="10" spans="1:5" ht="17.25" customHeight="1">
      <c r="A10" s="50" t="s">
        <v>171</v>
      </c>
      <c r="B10" s="26" t="s">
        <v>315</v>
      </c>
      <c r="C10" s="39">
        <v>600</v>
      </c>
      <c r="D10" s="40">
        <f>D11</f>
        <v>420000</v>
      </c>
    </row>
    <row r="11" spans="1:5">
      <c r="A11" s="50" t="s">
        <v>163</v>
      </c>
      <c r="B11" s="26" t="s">
        <v>315</v>
      </c>
      <c r="C11" s="26" t="s">
        <v>164</v>
      </c>
      <c r="D11" s="34">
        <v>420000</v>
      </c>
    </row>
    <row r="12" spans="1:5" ht="25.5">
      <c r="A12" s="33" t="s">
        <v>316</v>
      </c>
      <c r="B12" s="26" t="s">
        <v>318</v>
      </c>
      <c r="C12" s="26"/>
      <c r="D12" s="34">
        <f>D13+D16+D19</f>
        <v>17280531.710000001</v>
      </c>
    </row>
    <row r="13" spans="1:5" ht="17.25" customHeight="1">
      <c r="A13" s="33" t="s">
        <v>160</v>
      </c>
      <c r="B13" s="26" t="s">
        <v>317</v>
      </c>
      <c r="C13" s="26"/>
      <c r="D13" s="34">
        <f>D15</f>
        <v>13996945</v>
      </c>
    </row>
    <row r="14" spans="1:5" ht="13.5" customHeight="1">
      <c r="A14" s="50" t="s">
        <v>171</v>
      </c>
      <c r="B14" s="26" t="s">
        <v>317</v>
      </c>
      <c r="C14" s="39">
        <v>600</v>
      </c>
      <c r="D14" s="40">
        <f>D15</f>
        <v>13996945</v>
      </c>
    </row>
    <row r="15" spans="1:5">
      <c r="A15" s="50" t="s">
        <v>163</v>
      </c>
      <c r="B15" s="26" t="s">
        <v>317</v>
      </c>
      <c r="C15" s="26" t="s">
        <v>164</v>
      </c>
      <c r="D15" s="34">
        <v>13996945</v>
      </c>
    </row>
    <row r="16" spans="1:5">
      <c r="A16" s="33" t="s">
        <v>237</v>
      </c>
      <c r="B16" s="26" t="s">
        <v>319</v>
      </c>
      <c r="C16" s="26"/>
      <c r="D16" s="34">
        <f>D17</f>
        <v>3266000</v>
      </c>
    </row>
    <row r="17" spans="1:5" ht="18" customHeight="1">
      <c r="A17" s="50" t="s">
        <v>171</v>
      </c>
      <c r="B17" s="26" t="s">
        <v>319</v>
      </c>
      <c r="C17" s="39">
        <v>600</v>
      </c>
      <c r="D17" s="40">
        <f>D18</f>
        <v>3266000</v>
      </c>
    </row>
    <row r="18" spans="1:5" ht="16.5" customHeight="1">
      <c r="A18" s="50" t="s">
        <v>163</v>
      </c>
      <c r="B18" s="26" t="s">
        <v>319</v>
      </c>
      <c r="C18" s="26" t="s">
        <v>164</v>
      </c>
      <c r="D18" s="34">
        <v>3266000</v>
      </c>
    </row>
    <row r="19" spans="1:5" ht="17.25" customHeight="1">
      <c r="A19" s="33" t="s">
        <v>356</v>
      </c>
      <c r="B19" s="26" t="s">
        <v>359</v>
      </c>
      <c r="C19" s="26"/>
      <c r="D19" s="34">
        <f>D21</f>
        <v>17586.71</v>
      </c>
    </row>
    <row r="20" spans="1:5" ht="13.5" customHeight="1">
      <c r="A20" s="50" t="s">
        <v>171</v>
      </c>
      <c r="B20" s="26" t="s">
        <v>359</v>
      </c>
      <c r="C20" s="39">
        <v>600</v>
      </c>
      <c r="D20" s="40">
        <f>D21</f>
        <v>17586.71</v>
      </c>
    </row>
    <row r="21" spans="1:5">
      <c r="A21" s="50" t="s">
        <v>163</v>
      </c>
      <c r="B21" s="26" t="s">
        <v>359</v>
      </c>
      <c r="C21" s="26" t="s">
        <v>164</v>
      </c>
      <c r="D21" s="34">
        <v>17586.71</v>
      </c>
    </row>
    <row r="22" spans="1:5" s="78" customFormat="1" ht="25.5">
      <c r="A22" s="31" t="s">
        <v>251</v>
      </c>
      <c r="B22" s="32" t="s">
        <v>252</v>
      </c>
      <c r="C22" s="32"/>
      <c r="D22" s="27">
        <f>D23</f>
        <v>14401000</v>
      </c>
      <c r="E22" s="77"/>
    </row>
    <row r="23" spans="1:5">
      <c r="A23" s="79" t="s">
        <v>279</v>
      </c>
      <c r="B23" s="26" t="s">
        <v>320</v>
      </c>
      <c r="C23" s="26"/>
      <c r="D23" s="34">
        <f>D24+D28</f>
        <v>14401000</v>
      </c>
    </row>
    <row r="24" spans="1:5">
      <c r="A24" s="47" t="s">
        <v>331</v>
      </c>
      <c r="B24" s="26" t="s">
        <v>321</v>
      </c>
      <c r="C24" s="26"/>
      <c r="D24" s="34">
        <f>D25</f>
        <v>150000</v>
      </c>
    </row>
    <row r="25" spans="1:5" ht="12.75" customHeight="1">
      <c r="A25" s="47" t="s">
        <v>160</v>
      </c>
      <c r="B25" s="26" t="s">
        <v>322</v>
      </c>
      <c r="C25" s="26"/>
      <c r="D25" s="34">
        <f>D26</f>
        <v>150000</v>
      </c>
    </row>
    <row r="26" spans="1:5" ht="15" customHeight="1">
      <c r="A26" s="50" t="s">
        <v>171</v>
      </c>
      <c r="B26" s="26" t="s">
        <v>322</v>
      </c>
      <c r="C26" s="39">
        <v>600</v>
      </c>
      <c r="D26" s="40">
        <f>D27</f>
        <v>150000</v>
      </c>
    </row>
    <row r="27" spans="1:5">
      <c r="A27" s="50" t="s">
        <v>163</v>
      </c>
      <c r="B27" s="26" t="s">
        <v>322</v>
      </c>
      <c r="C27" s="26" t="s">
        <v>164</v>
      </c>
      <c r="D27" s="34">
        <v>150000</v>
      </c>
    </row>
    <row r="28" spans="1:5" ht="25.5">
      <c r="A28" s="47" t="s">
        <v>326</v>
      </c>
      <c r="B28" s="26" t="s">
        <v>323</v>
      </c>
      <c r="C28" s="26"/>
      <c r="D28" s="34">
        <f>D29+D32</f>
        <v>14251000</v>
      </c>
    </row>
    <row r="29" spans="1:5">
      <c r="A29" s="47" t="s">
        <v>160</v>
      </c>
      <c r="B29" s="26" t="s">
        <v>324</v>
      </c>
      <c r="C29" s="26"/>
      <c r="D29" s="34">
        <f>D30</f>
        <v>9580700</v>
      </c>
    </row>
    <row r="30" spans="1:5" ht="12" customHeight="1">
      <c r="A30" s="50" t="s">
        <v>171</v>
      </c>
      <c r="B30" s="26" t="s">
        <v>324</v>
      </c>
      <c r="C30" s="39">
        <v>600</v>
      </c>
      <c r="D30" s="40">
        <f>D31</f>
        <v>9580700</v>
      </c>
    </row>
    <row r="31" spans="1:5">
      <c r="A31" s="50" t="s">
        <v>163</v>
      </c>
      <c r="B31" s="26" t="s">
        <v>324</v>
      </c>
      <c r="C31" s="26" t="s">
        <v>164</v>
      </c>
      <c r="D31" s="34">
        <v>9580700</v>
      </c>
    </row>
    <row r="32" spans="1:5">
      <c r="A32" s="47" t="s">
        <v>237</v>
      </c>
      <c r="B32" s="26" t="s">
        <v>325</v>
      </c>
      <c r="C32" s="26"/>
      <c r="D32" s="34">
        <f>D33</f>
        <v>4670300</v>
      </c>
    </row>
    <row r="33" spans="1:6" ht="14.25" customHeight="1">
      <c r="A33" s="50" t="s">
        <v>171</v>
      </c>
      <c r="B33" s="26" t="s">
        <v>325</v>
      </c>
      <c r="C33" s="39">
        <v>600</v>
      </c>
      <c r="D33" s="40">
        <f>D34</f>
        <v>4670300</v>
      </c>
    </row>
    <row r="34" spans="1:6" s="78" customFormat="1" ht="12.75">
      <c r="A34" s="50" t="s">
        <v>163</v>
      </c>
      <c r="B34" s="26" t="s">
        <v>325</v>
      </c>
      <c r="C34" s="26" t="s">
        <v>164</v>
      </c>
      <c r="D34" s="34">
        <v>4670300</v>
      </c>
      <c r="E34" s="77"/>
      <c r="F34" s="77"/>
    </row>
    <row r="35" spans="1:6" s="78" customFormat="1" ht="27" customHeight="1">
      <c r="A35" s="29" t="s">
        <v>158</v>
      </c>
      <c r="B35" s="32" t="s">
        <v>159</v>
      </c>
      <c r="C35" s="32"/>
      <c r="D35" s="27">
        <f>D37</f>
        <v>20554171.719999999</v>
      </c>
      <c r="E35" s="90"/>
    </row>
    <row r="36" spans="1:6" s="71" customFormat="1" ht="14.25" customHeight="1">
      <c r="A36" s="193" t="s">
        <v>279</v>
      </c>
      <c r="B36" s="26" t="s">
        <v>289</v>
      </c>
      <c r="C36" s="26"/>
      <c r="D36" s="34">
        <f>D37</f>
        <v>20554171.719999999</v>
      </c>
      <c r="E36" s="91"/>
    </row>
    <row r="37" spans="1:6" ht="26.25" customHeight="1">
      <c r="A37" s="33" t="s">
        <v>291</v>
      </c>
      <c r="B37" s="26" t="s">
        <v>290</v>
      </c>
      <c r="C37" s="26"/>
      <c r="D37" s="34">
        <f>D38+D50+D41+D44+D47</f>
        <v>20554171.719999999</v>
      </c>
    </row>
    <row r="38" spans="1:6" ht="12" customHeight="1">
      <c r="A38" s="47" t="s">
        <v>160</v>
      </c>
      <c r="B38" s="26" t="s">
        <v>292</v>
      </c>
      <c r="C38" s="26"/>
      <c r="D38" s="34">
        <f>D39</f>
        <v>12338300</v>
      </c>
    </row>
    <row r="39" spans="1:6" ht="25.5">
      <c r="A39" s="35" t="s">
        <v>161</v>
      </c>
      <c r="B39" s="26" t="s">
        <v>292</v>
      </c>
      <c r="C39" s="26" t="s">
        <v>162</v>
      </c>
      <c r="D39" s="34">
        <f>D40</f>
        <v>12338300</v>
      </c>
    </row>
    <row r="40" spans="1:6" s="93" customFormat="1">
      <c r="A40" s="50" t="s">
        <v>163</v>
      </c>
      <c r="B40" s="26" t="s">
        <v>292</v>
      </c>
      <c r="C40" s="26" t="s">
        <v>164</v>
      </c>
      <c r="D40" s="34">
        <f>8104000+4234300</f>
        <v>12338300</v>
      </c>
      <c r="E40" s="92"/>
    </row>
    <row r="41" spans="1:6" ht="13.5" customHeight="1">
      <c r="A41" s="47" t="s">
        <v>237</v>
      </c>
      <c r="B41" s="26" t="s">
        <v>293</v>
      </c>
      <c r="C41" s="26"/>
      <c r="D41" s="34">
        <f>D42</f>
        <v>1300000</v>
      </c>
    </row>
    <row r="42" spans="1:6" ht="25.5">
      <c r="A42" s="35" t="s">
        <v>161</v>
      </c>
      <c r="B42" s="26" t="s">
        <v>293</v>
      </c>
      <c r="C42" s="26" t="s">
        <v>162</v>
      </c>
      <c r="D42" s="34">
        <f>D43</f>
        <v>1300000</v>
      </c>
    </row>
    <row r="43" spans="1:6" s="93" customFormat="1">
      <c r="A43" s="50" t="s">
        <v>163</v>
      </c>
      <c r="B43" s="26" t="s">
        <v>293</v>
      </c>
      <c r="C43" s="26" t="s">
        <v>164</v>
      </c>
      <c r="D43" s="34">
        <v>1300000</v>
      </c>
      <c r="E43" s="92"/>
    </row>
    <row r="44" spans="1:6" ht="12" customHeight="1">
      <c r="A44" s="47" t="s">
        <v>160</v>
      </c>
      <c r="B44" s="26" t="s">
        <v>341</v>
      </c>
      <c r="C44" s="26"/>
      <c r="D44" s="34">
        <f>D45</f>
        <v>3584000</v>
      </c>
    </row>
    <row r="45" spans="1:6" ht="25.5">
      <c r="A45" s="35" t="s">
        <v>161</v>
      </c>
      <c r="B45" s="26" t="s">
        <v>341</v>
      </c>
      <c r="C45" s="26" t="s">
        <v>162</v>
      </c>
      <c r="D45" s="34">
        <f>D46</f>
        <v>3584000</v>
      </c>
    </row>
    <row r="46" spans="1:6" s="93" customFormat="1">
      <c r="A46" s="50" t="s">
        <v>163</v>
      </c>
      <c r="B46" s="26" t="s">
        <v>341</v>
      </c>
      <c r="C46" s="26" t="s">
        <v>164</v>
      </c>
      <c r="D46" s="34">
        <v>3584000</v>
      </c>
      <c r="E46" s="92"/>
    </row>
    <row r="47" spans="1:6" ht="13.5" customHeight="1">
      <c r="A47" s="33" t="s">
        <v>356</v>
      </c>
      <c r="B47" s="26" t="s">
        <v>360</v>
      </c>
      <c r="C47" s="26"/>
      <c r="D47" s="34">
        <f>D48</f>
        <v>17586.71</v>
      </c>
    </row>
    <row r="48" spans="1:6" ht="25.5">
      <c r="A48" s="35" t="s">
        <v>161</v>
      </c>
      <c r="B48" s="26" t="s">
        <v>360</v>
      </c>
      <c r="C48" s="26" t="s">
        <v>162</v>
      </c>
      <c r="D48" s="34">
        <f>D49</f>
        <v>17586.71</v>
      </c>
    </row>
    <row r="49" spans="1:5" s="93" customFormat="1">
      <c r="A49" s="50" t="s">
        <v>163</v>
      </c>
      <c r="B49" s="26" t="s">
        <v>360</v>
      </c>
      <c r="C49" s="26" t="s">
        <v>164</v>
      </c>
      <c r="D49" s="34">
        <v>17586.71</v>
      </c>
      <c r="E49" s="92"/>
    </row>
    <row r="50" spans="1:5" s="93" customFormat="1">
      <c r="A50" s="33" t="s">
        <v>157</v>
      </c>
      <c r="B50" s="26" t="s">
        <v>294</v>
      </c>
      <c r="C50" s="26"/>
      <c r="D50" s="34">
        <f>D51+D55+D53</f>
        <v>3314285.01</v>
      </c>
      <c r="E50" s="92"/>
    </row>
    <row r="51" spans="1:5" s="93" customFormat="1">
      <c r="A51" s="33" t="s">
        <v>139</v>
      </c>
      <c r="B51" s="26" t="s">
        <v>294</v>
      </c>
      <c r="C51" s="26" t="s">
        <v>131</v>
      </c>
      <c r="D51" s="34">
        <f>D52</f>
        <v>2915615.01</v>
      </c>
      <c r="E51" s="92"/>
    </row>
    <row r="52" spans="1:5" ht="13.5" customHeight="1">
      <c r="A52" s="35" t="s">
        <v>140</v>
      </c>
      <c r="B52" s="26" t="s">
        <v>294</v>
      </c>
      <c r="C52" s="39">
        <v>240</v>
      </c>
      <c r="D52" s="40">
        <f>2235615.01+730000-50000</f>
        <v>2915615.01</v>
      </c>
    </row>
    <row r="53" spans="1:5">
      <c r="A53" s="35" t="s">
        <v>165</v>
      </c>
      <c r="B53" s="26" t="s">
        <v>294</v>
      </c>
      <c r="C53" s="26" t="s">
        <v>166</v>
      </c>
      <c r="D53" s="34">
        <f>D54</f>
        <v>131170</v>
      </c>
    </row>
    <row r="54" spans="1:5">
      <c r="A54" s="35" t="s">
        <v>167</v>
      </c>
      <c r="B54" s="26" t="s">
        <v>294</v>
      </c>
      <c r="C54" s="39">
        <v>540</v>
      </c>
      <c r="D54" s="40">
        <v>131170</v>
      </c>
    </row>
    <row r="55" spans="1:5" s="93" customFormat="1">
      <c r="A55" s="33" t="s">
        <v>133</v>
      </c>
      <c r="B55" s="26" t="s">
        <v>294</v>
      </c>
      <c r="C55" s="26" t="s">
        <v>144</v>
      </c>
      <c r="D55" s="34">
        <f>D56+D57</f>
        <v>267500</v>
      </c>
      <c r="E55" s="92"/>
    </row>
    <row r="56" spans="1:5" s="93" customFormat="1">
      <c r="A56" s="33" t="s">
        <v>168</v>
      </c>
      <c r="B56" s="26" t="s">
        <v>294</v>
      </c>
      <c r="C56" s="26" t="s">
        <v>169</v>
      </c>
      <c r="D56" s="34">
        <v>50000</v>
      </c>
      <c r="E56" s="92"/>
    </row>
    <row r="57" spans="1:5" s="93" customFormat="1">
      <c r="A57" s="33" t="s">
        <v>134</v>
      </c>
      <c r="B57" s="26" t="s">
        <v>294</v>
      </c>
      <c r="C57" s="26" t="s">
        <v>170</v>
      </c>
      <c r="D57" s="34">
        <f>127500+90000</f>
        <v>217500</v>
      </c>
      <c r="E57" s="92"/>
    </row>
    <row r="58" spans="1:5" s="78" customFormat="1" ht="12.75">
      <c r="A58" s="51" t="s">
        <v>217</v>
      </c>
      <c r="B58" s="63">
        <v>1600000000</v>
      </c>
      <c r="C58" s="64" t="s">
        <v>132</v>
      </c>
      <c r="D58" s="65">
        <f>D62</f>
        <v>1000</v>
      </c>
      <c r="E58" s="77"/>
    </row>
    <row r="59" spans="1:5">
      <c r="A59" s="35" t="s">
        <v>279</v>
      </c>
      <c r="B59" s="38">
        <v>1640000000</v>
      </c>
      <c r="C59" s="39"/>
      <c r="D59" s="40">
        <f>D60</f>
        <v>1000</v>
      </c>
    </row>
    <row r="60" spans="1:5">
      <c r="A60" s="35" t="s">
        <v>302</v>
      </c>
      <c r="B60" s="38">
        <v>1640200000</v>
      </c>
      <c r="C60" s="39" t="s">
        <v>132</v>
      </c>
      <c r="D60" s="40">
        <f>D62</f>
        <v>1000</v>
      </c>
    </row>
    <row r="61" spans="1:5">
      <c r="A61" s="35" t="s">
        <v>157</v>
      </c>
      <c r="B61" s="38">
        <v>1640299990</v>
      </c>
      <c r="C61" s="39" t="s">
        <v>132</v>
      </c>
      <c r="D61" s="40">
        <f>D63</f>
        <v>1000</v>
      </c>
    </row>
    <row r="62" spans="1:5">
      <c r="A62" s="33" t="s">
        <v>139</v>
      </c>
      <c r="B62" s="38">
        <v>1640299990</v>
      </c>
      <c r="C62" s="26" t="s">
        <v>131</v>
      </c>
      <c r="D62" s="34">
        <f>D63</f>
        <v>1000</v>
      </c>
    </row>
    <row r="63" spans="1:5">
      <c r="A63" s="35" t="s">
        <v>140</v>
      </c>
      <c r="B63" s="38">
        <v>1640299990</v>
      </c>
      <c r="C63" s="39">
        <v>240</v>
      </c>
      <c r="D63" s="40">
        <v>1000</v>
      </c>
    </row>
    <row r="64" spans="1:5" s="78" customFormat="1" ht="12.75">
      <c r="A64" s="51" t="s">
        <v>329</v>
      </c>
      <c r="B64" s="63">
        <v>1800000000</v>
      </c>
      <c r="C64" s="32"/>
      <c r="D64" s="27">
        <f>D66</f>
        <v>13640730.700000001</v>
      </c>
      <c r="E64" s="77"/>
    </row>
    <row r="65" spans="1:5">
      <c r="A65" s="79" t="s">
        <v>279</v>
      </c>
      <c r="B65" s="38">
        <v>1840000000</v>
      </c>
      <c r="C65" s="26"/>
      <c r="D65" s="34">
        <f>D66</f>
        <v>13640730.700000001</v>
      </c>
    </row>
    <row r="66" spans="1:5" ht="15.75" customHeight="1">
      <c r="A66" s="35" t="s">
        <v>301</v>
      </c>
      <c r="B66" s="38">
        <v>1840200000</v>
      </c>
      <c r="C66" s="26"/>
      <c r="D66" s="34">
        <f>D67</f>
        <v>13640730.700000001</v>
      </c>
    </row>
    <row r="67" spans="1:5" ht="15.75" customHeight="1">
      <c r="A67" s="35" t="s">
        <v>157</v>
      </c>
      <c r="B67" s="38">
        <v>1840299990</v>
      </c>
      <c r="C67" s="26"/>
      <c r="D67" s="34">
        <f>D68+D70</f>
        <v>13640730.700000001</v>
      </c>
    </row>
    <row r="68" spans="1:5" ht="15.75" customHeight="1">
      <c r="A68" s="33" t="s">
        <v>139</v>
      </c>
      <c r="B68" s="38">
        <v>1840299990</v>
      </c>
      <c r="C68" s="26" t="s">
        <v>131</v>
      </c>
      <c r="D68" s="34">
        <f>D69</f>
        <v>13570714.810000001</v>
      </c>
    </row>
    <row r="69" spans="1:5" ht="25.5" customHeight="1">
      <c r="A69" s="35" t="s">
        <v>140</v>
      </c>
      <c r="B69" s="38">
        <v>1840299990</v>
      </c>
      <c r="C69" s="39">
        <v>240</v>
      </c>
      <c r="D69" s="40">
        <f>10973714.81+2597000</f>
        <v>13570714.810000001</v>
      </c>
    </row>
    <row r="70" spans="1:5">
      <c r="A70" s="35" t="s">
        <v>165</v>
      </c>
      <c r="B70" s="38">
        <v>1840299990</v>
      </c>
      <c r="C70" s="26" t="s">
        <v>166</v>
      </c>
      <c r="D70" s="34">
        <f>D71</f>
        <v>70015.89</v>
      </c>
    </row>
    <row r="71" spans="1:5">
      <c r="A71" s="35" t="s">
        <v>167</v>
      </c>
      <c r="B71" s="38">
        <v>1840299990</v>
      </c>
      <c r="C71" s="39">
        <v>540</v>
      </c>
      <c r="D71" s="40">
        <v>70015.89</v>
      </c>
    </row>
    <row r="72" spans="1:5" s="78" customFormat="1" ht="28.5" customHeight="1">
      <c r="A72" s="31" t="s">
        <v>125</v>
      </c>
      <c r="B72" s="32" t="s">
        <v>126</v>
      </c>
      <c r="C72" s="32"/>
      <c r="D72" s="27">
        <f>D73</f>
        <v>19124322.809999995</v>
      </c>
      <c r="E72" s="97"/>
    </row>
    <row r="73" spans="1:5" ht="14.25" customHeight="1">
      <c r="A73" s="193" t="s">
        <v>279</v>
      </c>
      <c r="B73" s="191" t="s">
        <v>280</v>
      </c>
      <c r="C73" s="191"/>
      <c r="D73" s="192">
        <f>D74+D104</f>
        <v>19124322.809999995</v>
      </c>
    </row>
    <row r="74" spans="1:5" ht="27.75" customHeight="1">
      <c r="A74" s="33" t="s">
        <v>336</v>
      </c>
      <c r="B74" s="26" t="s">
        <v>281</v>
      </c>
      <c r="C74" s="26"/>
      <c r="D74" s="34">
        <f>D75+D78+D81+D84+D90+D93+D99+D87+D96</f>
        <v>19044322.809999995</v>
      </c>
    </row>
    <row r="75" spans="1:5">
      <c r="A75" s="33" t="s">
        <v>120</v>
      </c>
      <c r="B75" s="26" t="s">
        <v>282</v>
      </c>
      <c r="C75" s="26"/>
      <c r="D75" s="34">
        <f>D76</f>
        <v>2439207.86</v>
      </c>
    </row>
    <row r="76" spans="1:5" ht="38.25">
      <c r="A76" s="33" t="s">
        <v>121</v>
      </c>
      <c r="B76" s="26" t="s">
        <v>282</v>
      </c>
      <c r="C76" s="26" t="s">
        <v>122</v>
      </c>
      <c r="D76" s="34">
        <f>D77</f>
        <v>2439207.86</v>
      </c>
    </row>
    <row r="77" spans="1:5">
      <c r="A77" s="33" t="s">
        <v>123</v>
      </c>
      <c r="B77" s="26" t="s">
        <v>282</v>
      </c>
      <c r="C77" s="26" t="s">
        <v>124</v>
      </c>
      <c r="D77" s="34">
        <f>1875216.49+563991.37</f>
        <v>2439207.86</v>
      </c>
      <c r="E77" s="84"/>
    </row>
    <row r="78" spans="1:5">
      <c r="A78" s="33" t="s">
        <v>135</v>
      </c>
      <c r="B78" s="26" t="s">
        <v>283</v>
      </c>
      <c r="C78" s="26"/>
      <c r="D78" s="34">
        <f>D79</f>
        <v>14728702.239999998</v>
      </c>
      <c r="E78" s="84"/>
    </row>
    <row r="79" spans="1:5" ht="38.25">
      <c r="A79" s="33" t="s">
        <v>121</v>
      </c>
      <c r="B79" s="26" t="s">
        <v>283</v>
      </c>
      <c r="C79" s="26" t="s">
        <v>122</v>
      </c>
      <c r="D79" s="34">
        <f>D80</f>
        <v>14728702.239999998</v>
      </c>
    </row>
    <row r="80" spans="1:5" ht="17.25" customHeight="1">
      <c r="A80" s="33" t="s">
        <v>123</v>
      </c>
      <c r="B80" s="26" t="s">
        <v>283</v>
      </c>
      <c r="C80" s="26" t="s">
        <v>124</v>
      </c>
      <c r="D80" s="34">
        <f>11311814.37+3416887.87</f>
        <v>14728702.239999998</v>
      </c>
    </row>
    <row r="81" spans="1:5" s="78" customFormat="1" ht="12.75">
      <c r="A81" s="41" t="s">
        <v>136</v>
      </c>
      <c r="B81" s="26" t="s">
        <v>284</v>
      </c>
      <c r="C81" s="39" t="s">
        <v>132</v>
      </c>
      <c r="D81" s="40">
        <f>D82</f>
        <v>250000</v>
      </c>
      <c r="E81" s="77"/>
    </row>
    <row r="82" spans="1:5" ht="38.25">
      <c r="A82" s="33" t="s">
        <v>138</v>
      </c>
      <c r="B82" s="26" t="s">
        <v>284</v>
      </c>
      <c r="C82" s="26" t="s">
        <v>122</v>
      </c>
      <c r="D82" s="34">
        <f>D83</f>
        <v>250000</v>
      </c>
    </row>
    <row r="83" spans="1:5" ht="16.5" customHeight="1">
      <c r="A83" s="33" t="s">
        <v>123</v>
      </c>
      <c r="B83" s="26" t="s">
        <v>284</v>
      </c>
      <c r="C83" s="26" t="s">
        <v>124</v>
      </c>
      <c r="D83" s="34">
        <v>250000</v>
      </c>
      <c r="E83" s="84"/>
    </row>
    <row r="84" spans="1:5" ht="42.75" customHeight="1">
      <c r="A84" s="35" t="s">
        <v>185</v>
      </c>
      <c r="B84" s="26" t="s">
        <v>296</v>
      </c>
      <c r="C84" s="26"/>
      <c r="D84" s="34">
        <f>SUM(D85)</f>
        <v>144815.59</v>
      </c>
      <c r="E84" s="84"/>
    </row>
    <row r="85" spans="1:5" ht="16.5" customHeight="1">
      <c r="A85" s="33" t="s">
        <v>139</v>
      </c>
      <c r="B85" s="26" t="s">
        <v>296</v>
      </c>
      <c r="C85" s="26" t="s">
        <v>131</v>
      </c>
      <c r="D85" s="34">
        <f>D86</f>
        <v>144815.59</v>
      </c>
      <c r="E85" s="84"/>
    </row>
    <row r="86" spans="1:5" ht="16.5" customHeight="1">
      <c r="A86" s="35" t="s">
        <v>140</v>
      </c>
      <c r="B86" s="26" t="s">
        <v>296</v>
      </c>
      <c r="C86" s="39">
        <v>240</v>
      </c>
      <c r="D86" s="40">
        <v>144815.59</v>
      </c>
      <c r="E86" s="84"/>
    </row>
    <row r="87" spans="1:5" ht="50.25" customHeight="1">
      <c r="A87" s="35" t="s">
        <v>186</v>
      </c>
      <c r="B87" s="26" t="s">
        <v>297</v>
      </c>
      <c r="C87" s="26"/>
      <c r="D87" s="34">
        <f>SUM(D88)</f>
        <v>66270.539999999994</v>
      </c>
      <c r="E87" s="84"/>
    </row>
    <row r="88" spans="1:5" ht="16.5" customHeight="1">
      <c r="A88" s="33" t="s">
        <v>139</v>
      </c>
      <c r="B88" s="26" t="s">
        <v>297</v>
      </c>
      <c r="C88" s="26" t="s">
        <v>131</v>
      </c>
      <c r="D88" s="34">
        <f>D89</f>
        <v>66270.539999999994</v>
      </c>
      <c r="E88" s="84"/>
    </row>
    <row r="89" spans="1:5" ht="16.5" customHeight="1">
      <c r="A89" s="35" t="s">
        <v>140</v>
      </c>
      <c r="B89" s="26" t="s">
        <v>297</v>
      </c>
      <c r="C89" s="39">
        <v>240</v>
      </c>
      <c r="D89" s="40">
        <v>66270.539999999994</v>
      </c>
      <c r="E89" s="84"/>
    </row>
    <row r="90" spans="1:5" ht="30.75" customHeight="1">
      <c r="A90" s="35" t="s">
        <v>182</v>
      </c>
      <c r="B90" s="26" t="s">
        <v>295</v>
      </c>
      <c r="C90" s="26"/>
      <c r="D90" s="34">
        <f>D91</f>
        <v>700500</v>
      </c>
      <c r="E90" s="84"/>
    </row>
    <row r="91" spans="1:5" ht="41.25" customHeight="1">
      <c r="A91" s="33" t="s">
        <v>121</v>
      </c>
      <c r="B91" s="26" t="s">
        <v>295</v>
      </c>
      <c r="C91" s="26" t="s">
        <v>122</v>
      </c>
      <c r="D91" s="34">
        <f>D92</f>
        <v>700500</v>
      </c>
      <c r="E91" s="84"/>
    </row>
    <row r="92" spans="1:5" ht="16.5" customHeight="1">
      <c r="A92" s="33" t="s">
        <v>123</v>
      </c>
      <c r="B92" s="26" t="s">
        <v>295</v>
      </c>
      <c r="C92" s="26" t="s">
        <v>124</v>
      </c>
      <c r="D92" s="34">
        <v>700500</v>
      </c>
      <c r="E92" s="84"/>
    </row>
    <row r="93" spans="1:5" ht="16.5" customHeight="1">
      <c r="A93" s="41" t="s">
        <v>242</v>
      </c>
      <c r="B93" s="26" t="s">
        <v>243</v>
      </c>
      <c r="C93" s="26"/>
      <c r="D93" s="34">
        <f>D94</f>
        <v>240000</v>
      </c>
      <c r="E93" s="84"/>
    </row>
    <row r="94" spans="1:5" ht="16.5" customHeight="1">
      <c r="A94" s="66" t="s">
        <v>244</v>
      </c>
      <c r="B94" s="26" t="s">
        <v>243</v>
      </c>
      <c r="C94" s="26" t="s">
        <v>245</v>
      </c>
      <c r="D94" s="34">
        <f>D95</f>
        <v>240000</v>
      </c>
      <c r="E94" s="84"/>
    </row>
    <row r="95" spans="1:5" ht="16.5" customHeight="1">
      <c r="A95" s="33" t="s">
        <v>246</v>
      </c>
      <c r="B95" s="26" t="s">
        <v>243</v>
      </c>
      <c r="C95" s="26" t="s">
        <v>247</v>
      </c>
      <c r="D95" s="34">
        <v>240000</v>
      </c>
      <c r="E95" s="84"/>
    </row>
    <row r="96" spans="1:5" s="78" customFormat="1" ht="25.5">
      <c r="A96" s="33" t="s">
        <v>355</v>
      </c>
      <c r="B96" s="26" t="s">
        <v>354</v>
      </c>
      <c r="C96" s="39" t="s">
        <v>132</v>
      </c>
      <c r="D96" s="40">
        <f>D97</f>
        <v>64826.58</v>
      </c>
      <c r="E96" s="77"/>
    </row>
    <row r="97" spans="1:5" ht="38.25">
      <c r="A97" s="33" t="s">
        <v>138</v>
      </c>
      <c r="B97" s="26" t="s">
        <v>354</v>
      </c>
      <c r="C97" s="26" t="s">
        <v>122</v>
      </c>
      <c r="D97" s="34">
        <f>D98</f>
        <v>64826.58</v>
      </c>
    </row>
    <row r="98" spans="1:5" ht="16.5" customHeight="1">
      <c r="A98" s="33" t="s">
        <v>123</v>
      </c>
      <c r="B98" s="26" t="s">
        <v>354</v>
      </c>
      <c r="C98" s="26" t="s">
        <v>124</v>
      </c>
      <c r="D98" s="34">
        <f>49790+15036.58</f>
        <v>64826.58</v>
      </c>
      <c r="E98" s="84"/>
    </row>
    <row r="99" spans="1:5" ht="16.5" customHeight="1">
      <c r="A99" s="35" t="s">
        <v>157</v>
      </c>
      <c r="B99" s="38">
        <v>2240199990</v>
      </c>
      <c r="C99" s="39" t="s">
        <v>132</v>
      </c>
      <c r="D99" s="40">
        <f>D100+D102</f>
        <v>410000</v>
      </c>
      <c r="E99" s="84"/>
    </row>
    <row r="100" spans="1:5">
      <c r="A100" s="33" t="s">
        <v>139</v>
      </c>
      <c r="B100" s="38">
        <v>2240199990</v>
      </c>
      <c r="C100" s="26" t="s">
        <v>131</v>
      </c>
      <c r="D100" s="34">
        <f>D101</f>
        <v>370000</v>
      </c>
    </row>
    <row r="101" spans="1:5">
      <c r="A101" s="35" t="s">
        <v>140</v>
      </c>
      <c r="B101" s="38">
        <v>2240199990</v>
      </c>
      <c r="C101" s="39">
        <v>240</v>
      </c>
      <c r="D101" s="40">
        <v>370000</v>
      </c>
    </row>
    <row r="102" spans="1:5" ht="16.5" customHeight="1">
      <c r="A102" s="66" t="s">
        <v>244</v>
      </c>
      <c r="B102" s="38">
        <v>2240199990</v>
      </c>
      <c r="C102" s="26" t="s">
        <v>245</v>
      </c>
      <c r="D102" s="34">
        <f>D103</f>
        <v>40000</v>
      </c>
      <c r="E102" s="84"/>
    </row>
    <row r="103" spans="1:5" ht="16.5" customHeight="1">
      <c r="A103" s="33" t="s">
        <v>246</v>
      </c>
      <c r="B103" s="38">
        <v>2240199990</v>
      </c>
      <c r="C103" s="26" t="s">
        <v>247</v>
      </c>
      <c r="D103" s="34">
        <v>40000</v>
      </c>
      <c r="E103" s="84"/>
    </row>
    <row r="104" spans="1:5" ht="27.75" customHeight="1">
      <c r="A104" s="33" t="s">
        <v>349</v>
      </c>
      <c r="B104" s="26" t="s">
        <v>348</v>
      </c>
      <c r="C104" s="26"/>
      <c r="D104" s="34">
        <f>D105</f>
        <v>80000</v>
      </c>
    </row>
    <row r="105" spans="1:5" s="78" customFormat="1" ht="12.75">
      <c r="A105" s="41" t="s">
        <v>136</v>
      </c>
      <c r="B105" s="26" t="s">
        <v>350</v>
      </c>
      <c r="C105" s="39" t="s">
        <v>132</v>
      </c>
      <c r="D105" s="40">
        <f>D106</f>
        <v>80000</v>
      </c>
      <c r="E105" s="77"/>
    </row>
    <row r="106" spans="1:5">
      <c r="A106" s="33" t="s">
        <v>139</v>
      </c>
      <c r="B106" s="26" t="s">
        <v>350</v>
      </c>
      <c r="C106" s="26" t="s">
        <v>131</v>
      </c>
      <c r="D106" s="34">
        <f>D107</f>
        <v>80000</v>
      </c>
    </row>
    <row r="107" spans="1:5" ht="16.5" customHeight="1">
      <c r="A107" s="35" t="s">
        <v>140</v>
      </c>
      <c r="B107" s="26" t="s">
        <v>350</v>
      </c>
      <c r="C107" s="26" t="s">
        <v>190</v>
      </c>
      <c r="D107" s="34">
        <v>80000</v>
      </c>
      <c r="E107" s="84"/>
    </row>
    <row r="108" spans="1:5" s="100" customFormat="1" ht="14.25">
      <c r="A108" s="54" t="s">
        <v>150</v>
      </c>
      <c r="B108" s="194" t="s">
        <v>151</v>
      </c>
      <c r="C108" s="57"/>
      <c r="D108" s="58">
        <f>D109</f>
        <v>1285946.1299999999</v>
      </c>
      <c r="E108" s="99"/>
    </row>
    <row r="109" spans="1:5" s="95" customFormat="1">
      <c r="A109" s="79" t="s">
        <v>279</v>
      </c>
      <c r="B109" s="45" t="s">
        <v>285</v>
      </c>
      <c r="C109" s="53"/>
      <c r="D109" s="59">
        <f>D110+D120+D132</f>
        <v>1285946.1299999999</v>
      </c>
      <c r="E109" s="102"/>
    </row>
    <row r="110" spans="1:5" s="95" customFormat="1">
      <c r="A110" s="96" t="s">
        <v>287</v>
      </c>
      <c r="B110" s="45" t="s">
        <v>286</v>
      </c>
      <c r="C110" s="53"/>
      <c r="D110" s="59">
        <f>D114+D117+D111</f>
        <v>1219000</v>
      </c>
      <c r="E110" s="102"/>
    </row>
    <row r="111" spans="1:5" ht="12" customHeight="1">
      <c r="A111" s="47" t="s">
        <v>160</v>
      </c>
      <c r="B111" s="45" t="s">
        <v>339</v>
      </c>
      <c r="C111" s="26"/>
      <c r="D111" s="34">
        <f>D112</f>
        <v>200000</v>
      </c>
    </row>
    <row r="112" spans="1:5" ht="25.5">
      <c r="A112" s="35" t="s">
        <v>161</v>
      </c>
      <c r="B112" s="45" t="s">
        <v>339</v>
      </c>
      <c r="C112" s="26" t="s">
        <v>162</v>
      </c>
      <c r="D112" s="34">
        <f>D113</f>
        <v>200000</v>
      </c>
    </row>
    <row r="113" spans="1:5" s="93" customFormat="1">
      <c r="A113" s="50" t="s">
        <v>163</v>
      </c>
      <c r="B113" s="45" t="s">
        <v>339</v>
      </c>
      <c r="C113" s="26" t="s">
        <v>164</v>
      </c>
      <c r="D113" s="34">
        <v>200000</v>
      </c>
      <c r="E113" s="92"/>
    </row>
    <row r="114" spans="1:5" s="95" customFormat="1">
      <c r="A114" s="52" t="s">
        <v>157</v>
      </c>
      <c r="B114" s="45" t="s">
        <v>328</v>
      </c>
      <c r="C114" s="53"/>
      <c r="D114" s="59">
        <f>D115</f>
        <v>919000</v>
      </c>
      <c r="E114" s="102"/>
    </row>
    <row r="115" spans="1:5" s="95" customFormat="1">
      <c r="A115" s="33" t="s">
        <v>139</v>
      </c>
      <c r="B115" s="45" t="s">
        <v>328</v>
      </c>
      <c r="C115" s="53" t="s">
        <v>131</v>
      </c>
      <c r="D115" s="59">
        <f>D116</f>
        <v>919000</v>
      </c>
      <c r="E115" s="94"/>
    </row>
    <row r="116" spans="1:5" s="95" customFormat="1">
      <c r="A116" s="35" t="s">
        <v>140</v>
      </c>
      <c r="B116" s="45" t="s">
        <v>328</v>
      </c>
      <c r="C116" s="53" t="s">
        <v>190</v>
      </c>
      <c r="D116" s="59">
        <f>106000+813000</f>
        <v>919000</v>
      </c>
      <c r="E116" s="102"/>
    </row>
    <row r="117" spans="1:5" s="95" customFormat="1">
      <c r="A117" s="33" t="s">
        <v>154</v>
      </c>
      <c r="B117" s="45" t="s">
        <v>288</v>
      </c>
      <c r="C117" s="26"/>
      <c r="D117" s="34">
        <f t="shared" ref="D117:D118" si="0">D118</f>
        <v>100000</v>
      </c>
      <c r="E117" s="102"/>
    </row>
    <row r="118" spans="1:5" s="95" customFormat="1">
      <c r="A118" s="35" t="s">
        <v>133</v>
      </c>
      <c r="B118" s="45" t="s">
        <v>288</v>
      </c>
      <c r="C118" s="39">
        <v>800</v>
      </c>
      <c r="D118" s="40">
        <f t="shared" si="0"/>
        <v>100000</v>
      </c>
      <c r="E118" s="102"/>
    </row>
    <row r="119" spans="1:5" s="95" customFormat="1">
      <c r="A119" s="33" t="s">
        <v>148</v>
      </c>
      <c r="B119" s="45" t="s">
        <v>288</v>
      </c>
      <c r="C119" s="26" t="s">
        <v>149</v>
      </c>
      <c r="D119" s="34">
        <v>100000</v>
      </c>
      <c r="E119" s="102"/>
    </row>
    <row r="120" spans="1:5" s="78" customFormat="1" ht="27" customHeight="1">
      <c r="A120" s="46" t="s">
        <v>332</v>
      </c>
      <c r="B120" s="45" t="s">
        <v>298</v>
      </c>
      <c r="C120" s="53"/>
      <c r="D120" s="59">
        <f>D121+D126</f>
        <v>58946.130000000005</v>
      </c>
      <c r="E120" s="77"/>
    </row>
    <row r="121" spans="1:5">
      <c r="A121" s="52" t="s">
        <v>196</v>
      </c>
      <c r="B121" s="45" t="s">
        <v>299</v>
      </c>
      <c r="C121" s="53"/>
      <c r="D121" s="59">
        <f>D122+D124</f>
        <v>41262.29</v>
      </c>
    </row>
    <row r="122" spans="1:5" s="95" customFormat="1" ht="38.25">
      <c r="A122" s="33" t="s">
        <v>121</v>
      </c>
      <c r="B122" s="45" t="s">
        <v>299</v>
      </c>
      <c r="C122" s="53" t="s">
        <v>122</v>
      </c>
      <c r="D122" s="59">
        <f>D123</f>
        <v>37923.29</v>
      </c>
      <c r="E122" s="102"/>
    </row>
    <row r="123" spans="1:5" ht="15.75" customHeight="1">
      <c r="A123" s="50" t="s">
        <v>123</v>
      </c>
      <c r="B123" s="45" t="s">
        <v>299</v>
      </c>
      <c r="C123" s="53" t="s">
        <v>124</v>
      </c>
      <c r="D123" s="59">
        <v>37923.29</v>
      </c>
      <c r="E123" s="98"/>
    </row>
    <row r="124" spans="1:5" ht="15.75" customHeight="1">
      <c r="A124" s="33" t="s">
        <v>139</v>
      </c>
      <c r="B124" s="45" t="s">
        <v>299</v>
      </c>
      <c r="C124" s="53" t="s">
        <v>131</v>
      </c>
      <c r="D124" s="59">
        <f>D125</f>
        <v>3339</v>
      </c>
      <c r="E124" s="98"/>
    </row>
    <row r="125" spans="1:5" s="95" customFormat="1">
      <c r="A125" s="35" t="s">
        <v>140</v>
      </c>
      <c r="B125" s="45" t="s">
        <v>299</v>
      </c>
      <c r="C125" s="53" t="s">
        <v>190</v>
      </c>
      <c r="D125" s="59">
        <v>3339</v>
      </c>
      <c r="E125" s="102"/>
    </row>
    <row r="126" spans="1:5" s="95" customFormat="1">
      <c r="A126" s="52" t="s">
        <v>197</v>
      </c>
      <c r="B126" s="45" t="s">
        <v>300</v>
      </c>
      <c r="C126" s="53"/>
      <c r="D126" s="59">
        <f>D127+D129</f>
        <v>17683.84</v>
      </c>
      <c r="E126" s="102"/>
    </row>
    <row r="127" spans="1:5" s="103" customFormat="1" ht="39" customHeight="1">
      <c r="A127" s="33" t="s">
        <v>121</v>
      </c>
      <c r="B127" s="45" t="s">
        <v>300</v>
      </c>
      <c r="C127" s="53" t="s">
        <v>122</v>
      </c>
      <c r="D127" s="59">
        <f>D128</f>
        <v>16252.84</v>
      </c>
      <c r="E127" s="94"/>
    </row>
    <row r="128" spans="1:5" s="103" customFormat="1">
      <c r="A128" s="50" t="s">
        <v>123</v>
      </c>
      <c r="B128" s="45" t="s">
        <v>300</v>
      </c>
      <c r="C128" s="53" t="s">
        <v>124</v>
      </c>
      <c r="D128" s="59">
        <v>16252.84</v>
      </c>
      <c r="E128" s="94"/>
    </row>
    <row r="129" spans="1:5" s="103" customFormat="1">
      <c r="A129" s="33" t="s">
        <v>139</v>
      </c>
      <c r="B129" s="45" t="s">
        <v>300</v>
      </c>
      <c r="C129" s="53" t="s">
        <v>131</v>
      </c>
      <c r="D129" s="59">
        <f>D130</f>
        <v>1431</v>
      </c>
      <c r="E129" s="94"/>
    </row>
    <row r="130" spans="1:5" s="103" customFormat="1">
      <c r="A130" s="35" t="s">
        <v>140</v>
      </c>
      <c r="B130" s="45" t="s">
        <v>300</v>
      </c>
      <c r="C130" s="53" t="s">
        <v>190</v>
      </c>
      <c r="D130" s="59">
        <v>1431</v>
      </c>
      <c r="E130" s="94"/>
    </row>
    <row r="131" spans="1:5" s="95" customFormat="1" ht="25.5">
      <c r="A131" s="96" t="s">
        <v>333</v>
      </c>
      <c r="B131" s="45" t="s">
        <v>334</v>
      </c>
      <c r="C131" s="53"/>
      <c r="D131" s="59">
        <f>D132</f>
        <v>8000</v>
      </c>
      <c r="E131" s="102"/>
    </row>
    <row r="132" spans="1:5" s="95" customFormat="1">
      <c r="A132" s="52" t="s">
        <v>157</v>
      </c>
      <c r="B132" s="45" t="s">
        <v>335</v>
      </c>
      <c r="C132" s="53"/>
      <c r="D132" s="59">
        <f>D133</f>
        <v>8000</v>
      </c>
      <c r="E132" s="102"/>
    </row>
    <row r="133" spans="1:5" s="95" customFormat="1" ht="16.5" customHeight="1">
      <c r="A133" s="50" t="s">
        <v>171</v>
      </c>
      <c r="B133" s="45" t="s">
        <v>335</v>
      </c>
      <c r="C133" s="53" t="s">
        <v>162</v>
      </c>
      <c r="D133" s="59">
        <f>D134</f>
        <v>8000</v>
      </c>
      <c r="E133" s="94"/>
    </row>
    <row r="134" spans="1:5" s="95" customFormat="1">
      <c r="A134" s="50" t="s">
        <v>163</v>
      </c>
      <c r="B134" s="45" t="s">
        <v>335</v>
      </c>
      <c r="C134" s="53" t="s">
        <v>164</v>
      </c>
      <c r="D134" s="59">
        <v>8000</v>
      </c>
      <c r="E134" s="102"/>
    </row>
    <row r="135" spans="1:5" s="78" customFormat="1" ht="12.75">
      <c r="A135" s="29" t="s">
        <v>172</v>
      </c>
      <c r="B135" s="32" t="s">
        <v>173</v>
      </c>
      <c r="C135" s="32"/>
      <c r="D135" s="27">
        <f>D136</f>
        <v>1056380</v>
      </c>
      <c r="E135" s="77"/>
    </row>
    <row r="136" spans="1:5" s="19" customFormat="1">
      <c r="A136" s="79" t="s">
        <v>279</v>
      </c>
      <c r="B136" s="26" t="s">
        <v>303</v>
      </c>
      <c r="C136" s="26"/>
      <c r="D136" s="34">
        <f>D137</f>
        <v>1056380</v>
      </c>
    </row>
    <row r="137" spans="1:5" s="19" customFormat="1" ht="12" customHeight="1">
      <c r="A137" s="33" t="s">
        <v>304</v>
      </c>
      <c r="B137" s="26" t="s">
        <v>305</v>
      </c>
      <c r="C137" s="26"/>
      <c r="D137" s="34">
        <f>D138+D141+D144</f>
        <v>1056380</v>
      </c>
    </row>
    <row r="138" spans="1:5" s="19" customFormat="1">
      <c r="A138" s="35" t="s">
        <v>352</v>
      </c>
      <c r="B138" s="38">
        <v>2540282758</v>
      </c>
      <c r="C138" s="26"/>
      <c r="D138" s="34">
        <f>D139</f>
        <v>739400</v>
      </c>
    </row>
    <row r="139" spans="1:5" s="19" customFormat="1" ht="26.25">
      <c r="A139" s="50" t="s">
        <v>171</v>
      </c>
      <c r="B139" s="38">
        <v>2540282758</v>
      </c>
      <c r="C139" s="39">
        <v>600</v>
      </c>
      <c r="D139" s="34">
        <f>D140</f>
        <v>739400</v>
      </c>
    </row>
    <row r="140" spans="1:5" s="19" customFormat="1">
      <c r="A140" s="50" t="s">
        <v>163</v>
      </c>
      <c r="B140" s="38">
        <v>2540282758</v>
      </c>
      <c r="C140" s="26" t="s">
        <v>164</v>
      </c>
      <c r="D140" s="40">
        <v>739400</v>
      </c>
    </row>
    <row r="141" spans="1:5" s="19" customFormat="1">
      <c r="A141" s="35" t="s">
        <v>353</v>
      </c>
      <c r="B141" s="38" t="s">
        <v>351</v>
      </c>
      <c r="C141" s="26"/>
      <c r="D141" s="34">
        <f>D142</f>
        <v>316980</v>
      </c>
    </row>
    <row r="142" spans="1:5" s="19" customFormat="1" ht="26.25">
      <c r="A142" s="50" t="s">
        <v>171</v>
      </c>
      <c r="B142" s="38" t="s">
        <v>351</v>
      </c>
      <c r="C142" s="39">
        <v>600</v>
      </c>
      <c r="D142" s="34">
        <f>D143</f>
        <v>316980</v>
      </c>
    </row>
    <row r="143" spans="1:5" s="19" customFormat="1">
      <c r="A143" s="50" t="s">
        <v>163</v>
      </c>
      <c r="B143" s="38" t="s">
        <v>351</v>
      </c>
      <c r="C143" s="26" t="s">
        <v>164</v>
      </c>
      <c r="D143" s="40">
        <v>316980</v>
      </c>
    </row>
    <row r="144" spans="1:5" s="95" customFormat="1" hidden="1">
      <c r="A144" s="52" t="s">
        <v>157</v>
      </c>
      <c r="B144" s="45" t="s">
        <v>363</v>
      </c>
      <c r="C144" s="53"/>
      <c r="D144" s="59">
        <f>D145</f>
        <v>0</v>
      </c>
      <c r="E144" s="102"/>
    </row>
    <row r="145" spans="1:5" s="95" customFormat="1" hidden="1">
      <c r="A145" s="33" t="s">
        <v>139</v>
      </c>
      <c r="B145" s="45" t="s">
        <v>363</v>
      </c>
      <c r="C145" s="53" t="s">
        <v>245</v>
      </c>
      <c r="D145" s="59">
        <f>D146</f>
        <v>0</v>
      </c>
      <c r="E145" s="94"/>
    </row>
    <row r="146" spans="1:5" s="95" customFormat="1" hidden="1">
      <c r="A146" s="35" t="s">
        <v>140</v>
      </c>
      <c r="B146" s="45" t="s">
        <v>363</v>
      </c>
      <c r="C146" s="53" t="s">
        <v>362</v>
      </c>
      <c r="D146" s="59"/>
      <c r="E146" s="102"/>
    </row>
    <row r="147" spans="1:5" s="78" customFormat="1" ht="25.5">
      <c r="A147" s="29" t="s">
        <v>220</v>
      </c>
      <c r="B147" s="32" t="s">
        <v>202</v>
      </c>
      <c r="C147" s="89"/>
      <c r="D147" s="27">
        <f>D154+D148</f>
        <v>11013023.73</v>
      </c>
      <c r="E147" s="77"/>
    </row>
    <row r="148" spans="1:5" ht="25.5">
      <c r="A148" s="47" t="s">
        <v>307</v>
      </c>
      <c r="B148" s="26" t="s">
        <v>306</v>
      </c>
      <c r="C148" s="80"/>
      <c r="D148" s="34">
        <f>D149</f>
        <v>7072371.5800000001</v>
      </c>
    </row>
    <row r="149" spans="1:5" ht="18" customHeight="1">
      <c r="A149" s="33" t="s">
        <v>226</v>
      </c>
      <c r="B149" s="26" t="s">
        <v>308</v>
      </c>
      <c r="C149" s="80"/>
      <c r="D149" s="34">
        <f>D150</f>
        <v>7072371.5800000001</v>
      </c>
    </row>
    <row r="150" spans="1:5" ht="18" customHeight="1">
      <c r="A150" s="33" t="s">
        <v>227</v>
      </c>
      <c r="B150" s="26" t="s">
        <v>310</v>
      </c>
      <c r="C150" s="80"/>
      <c r="D150" s="34">
        <f>D151</f>
        <v>7072371.5800000001</v>
      </c>
    </row>
    <row r="151" spans="1:5">
      <c r="A151" s="33" t="s">
        <v>139</v>
      </c>
      <c r="B151" s="26" t="s">
        <v>310</v>
      </c>
      <c r="C151" s="26" t="s">
        <v>131</v>
      </c>
      <c r="D151" s="34">
        <f>D152</f>
        <v>7072371.5800000001</v>
      </c>
    </row>
    <row r="152" spans="1:5">
      <c r="A152" s="35" t="s">
        <v>140</v>
      </c>
      <c r="B152" s="26" t="s">
        <v>310</v>
      </c>
      <c r="C152" s="39">
        <v>240</v>
      </c>
      <c r="D152" s="40">
        <v>7072371.5800000001</v>
      </c>
    </row>
    <row r="153" spans="1:5" ht="18" customHeight="1">
      <c r="A153" s="79" t="s">
        <v>279</v>
      </c>
      <c r="B153" s="26" t="s">
        <v>309</v>
      </c>
      <c r="C153" s="39"/>
      <c r="D153" s="40">
        <f>D154</f>
        <v>3940652.1500000004</v>
      </c>
      <c r="E153" s="98"/>
    </row>
    <row r="154" spans="1:5" ht="14.25" customHeight="1">
      <c r="A154" s="33" t="s">
        <v>337</v>
      </c>
      <c r="B154" s="26" t="s">
        <v>311</v>
      </c>
      <c r="C154" s="26"/>
      <c r="D154" s="34">
        <f>D155</f>
        <v>3940652.1500000004</v>
      </c>
      <c r="E154" s="98"/>
    </row>
    <row r="155" spans="1:5">
      <c r="A155" s="33" t="s">
        <v>157</v>
      </c>
      <c r="B155" s="26" t="s">
        <v>312</v>
      </c>
      <c r="C155" s="26"/>
      <c r="D155" s="34">
        <f>D156+D158</f>
        <v>3940652.1500000004</v>
      </c>
    </row>
    <row r="156" spans="1:5" ht="18" customHeight="1">
      <c r="A156" s="33" t="s">
        <v>139</v>
      </c>
      <c r="B156" s="26" t="s">
        <v>312</v>
      </c>
      <c r="C156" s="26" t="s">
        <v>131</v>
      </c>
      <c r="D156" s="34">
        <f>D157</f>
        <v>3233414.99</v>
      </c>
      <c r="E156" s="98"/>
    </row>
    <row r="157" spans="1:5" ht="19.5" customHeight="1">
      <c r="A157" s="35" t="s">
        <v>140</v>
      </c>
      <c r="B157" s="26" t="s">
        <v>312</v>
      </c>
      <c r="C157" s="39">
        <v>240</v>
      </c>
      <c r="D157" s="40">
        <v>3233414.99</v>
      </c>
      <c r="E157" s="98"/>
    </row>
    <row r="158" spans="1:5" ht="18" customHeight="1">
      <c r="A158" s="33" t="s">
        <v>139</v>
      </c>
      <c r="B158" s="26" t="s">
        <v>312</v>
      </c>
      <c r="C158" s="26" t="s">
        <v>166</v>
      </c>
      <c r="D158" s="34">
        <f>D159</f>
        <v>707237.16</v>
      </c>
      <c r="E158" s="98"/>
    </row>
    <row r="159" spans="1:5" ht="19.5" customHeight="1">
      <c r="A159" s="35" t="s">
        <v>140</v>
      </c>
      <c r="B159" s="26" t="s">
        <v>312</v>
      </c>
      <c r="C159" s="39">
        <v>540</v>
      </c>
      <c r="D159" s="40">
        <v>707237.16</v>
      </c>
      <c r="E159" s="98"/>
    </row>
    <row r="160" spans="1:5" hidden="1">
      <c r="A160" s="104" t="s">
        <v>174</v>
      </c>
      <c r="B160" s="81" t="s">
        <v>175</v>
      </c>
      <c r="C160" s="82"/>
      <c r="D160" s="83">
        <f>D161</f>
        <v>0</v>
      </c>
    </row>
    <row r="161" spans="1:4" hidden="1">
      <c r="A161" s="101" t="s">
        <v>176</v>
      </c>
      <c r="B161" s="81" t="s">
        <v>177</v>
      </c>
      <c r="C161" s="82"/>
      <c r="D161" s="83">
        <f>D171+D168+D162+D165</f>
        <v>0</v>
      </c>
    </row>
    <row r="162" spans="1:4" hidden="1">
      <c r="A162" s="79" t="s">
        <v>210</v>
      </c>
      <c r="B162" s="81" t="s">
        <v>211</v>
      </c>
      <c r="C162" s="82"/>
      <c r="D162" s="83">
        <f>D163</f>
        <v>0</v>
      </c>
    </row>
    <row r="163" spans="1:4" ht="25.5" hidden="1">
      <c r="A163" s="35" t="s">
        <v>161</v>
      </c>
      <c r="B163" s="81" t="s">
        <v>211</v>
      </c>
      <c r="C163" s="80" t="s">
        <v>162</v>
      </c>
      <c r="D163" s="83">
        <f>D164</f>
        <v>0</v>
      </c>
    </row>
    <row r="164" spans="1:4" hidden="1">
      <c r="A164" s="33" t="s">
        <v>163</v>
      </c>
      <c r="B164" s="81" t="s">
        <v>211</v>
      </c>
      <c r="C164" s="82">
        <v>610</v>
      </c>
      <c r="D164" s="83"/>
    </row>
    <row r="165" spans="1:4" ht="25.5" hidden="1">
      <c r="A165" s="79" t="s">
        <v>231</v>
      </c>
      <c r="B165" s="81" t="s">
        <v>232</v>
      </c>
      <c r="C165" s="82"/>
      <c r="D165" s="83">
        <f>D166</f>
        <v>0</v>
      </c>
    </row>
    <row r="166" spans="1:4" hidden="1">
      <c r="A166" s="79" t="s">
        <v>139</v>
      </c>
      <c r="B166" s="81" t="s">
        <v>232</v>
      </c>
      <c r="C166" s="80" t="s">
        <v>131</v>
      </c>
      <c r="D166" s="83">
        <f>D167</f>
        <v>0</v>
      </c>
    </row>
    <row r="167" spans="1:4" hidden="1">
      <c r="A167" s="85" t="s">
        <v>140</v>
      </c>
      <c r="B167" s="81" t="s">
        <v>232</v>
      </c>
      <c r="C167" s="82">
        <v>240</v>
      </c>
      <c r="D167" s="83"/>
    </row>
    <row r="168" spans="1:4" hidden="1">
      <c r="A168" s="85" t="s">
        <v>204</v>
      </c>
      <c r="B168" s="81" t="s">
        <v>206</v>
      </c>
      <c r="C168" s="82"/>
      <c r="D168" s="83">
        <f>D169</f>
        <v>0</v>
      </c>
    </row>
    <row r="169" spans="1:4" ht="25.5" hidden="1">
      <c r="A169" s="85" t="s">
        <v>161</v>
      </c>
      <c r="B169" s="81" t="s">
        <v>206</v>
      </c>
      <c r="C169" s="82">
        <v>600</v>
      </c>
      <c r="D169" s="83">
        <f>D170</f>
        <v>0</v>
      </c>
    </row>
    <row r="170" spans="1:4" hidden="1">
      <c r="A170" s="79" t="s">
        <v>163</v>
      </c>
      <c r="B170" s="81" t="s">
        <v>206</v>
      </c>
      <c r="C170" s="82">
        <v>610</v>
      </c>
      <c r="D170" s="83"/>
    </row>
    <row r="171" spans="1:4" hidden="1">
      <c r="A171" s="85" t="s">
        <v>157</v>
      </c>
      <c r="B171" s="81" t="s">
        <v>178</v>
      </c>
      <c r="C171" s="82"/>
      <c r="D171" s="83">
        <f>D172+D174</f>
        <v>0</v>
      </c>
    </row>
    <row r="172" spans="1:4" ht="25.5" hidden="1">
      <c r="A172" s="85" t="s">
        <v>161</v>
      </c>
      <c r="B172" s="81" t="s">
        <v>178</v>
      </c>
      <c r="C172" s="82">
        <v>600</v>
      </c>
      <c r="D172" s="83">
        <f>D173</f>
        <v>0</v>
      </c>
    </row>
    <row r="173" spans="1:4" hidden="1">
      <c r="A173" s="79" t="s">
        <v>163</v>
      </c>
      <c r="B173" s="81" t="s">
        <v>178</v>
      </c>
      <c r="C173" s="82">
        <v>610</v>
      </c>
      <c r="D173" s="83"/>
    </row>
    <row r="174" spans="1:4" hidden="1">
      <c r="A174" s="79" t="s">
        <v>133</v>
      </c>
      <c r="B174" s="81" t="s">
        <v>178</v>
      </c>
      <c r="C174" s="82">
        <v>800</v>
      </c>
      <c r="D174" s="83">
        <f>D176+D175</f>
        <v>0</v>
      </c>
    </row>
    <row r="175" spans="1:4" hidden="1">
      <c r="A175" s="33" t="s">
        <v>168</v>
      </c>
      <c r="B175" s="81" t="s">
        <v>178</v>
      </c>
      <c r="C175" s="82">
        <v>830</v>
      </c>
      <c r="D175" s="83"/>
    </row>
    <row r="176" spans="1:4" hidden="1">
      <c r="A176" s="33" t="s">
        <v>134</v>
      </c>
      <c r="B176" s="81" t="s">
        <v>178</v>
      </c>
      <c r="C176" s="82">
        <v>850</v>
      </c>
      <c r="D176" s="83"/>
    </row>
    <row r="177" spans="1:5">
      <c r="A177" s="105" t="s">
        <v>256</v>
      </c>
      <c r="B177" s="80"/>
      <c r="C177" s="80"/>
      <c r="D177" s="4">
        <f>D6+D22+D35+D58+D64+D72+D108+D135+D147</f>
        <v>98777106.799999997</v>
      </c>
      <c r="E177" s="8"/>
    </row>
    <row r="178" spans="1:5">
      <c r="D178" s="106"/>
    </row>
    <row r="179" spans="1:5">
      <c r="D179" s="106"/>
      <c r="E179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60"/>
  <sheetViews>
    <sheetView topLeftCell="A7" workbookViewId="0">
      <selection activeCell="A2" sqref="A2:E2"/>
    </sheetView>
  </sheetViews>
  <sheetFormatPr defaultRowHeight="15"/>
  <cols>
    <col min="1" max="1" width="49.28515625" style="16" customWidth="1"/>
    <col min="2" max="2" width="6.7109375" style="16" customWidth="1"/>
    <col min="3" max="3" width="6.140625" style="16" customWidth="1"/>
    <col min="4" max="4" width="14.140625" style="16" hidden="1" customWidth="1"/>
    <col min="5" max="5" width="14.7109375" style="16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>
      <c r="A1" s="206" t="s">
        <v>367</v>
      </c>
      <c r="B1" s="207"/>
      <c r="C1" s="207"/>
      <c r="D1" s="207"/>
      <c r="E1" s="207"/>
    </row>
    <row r="2" spans="1:7" ht="63.75" customHeight="1">
      <c r="A2" s="205" t="s">
        <v>345</v>
      </c>
      <c r="B2" s="205"/>
      <c r="C2" s="205"/>
      <c r="D2" s="205"/>
      <c r="E2" s="205"/>
      <c r="F2" s="17"/>
      <c r="G2" s="17"/>
    </row>
    <row r="3" spans="1:7" ht="39" customHeight="1">
      <c r="A3" s="210" t="s">
        <v>276</v>
      </c>
      <c r="B3" s="210"/>
      <c r="C3" s="210"/>
      <c r="D3" s="210"/>
      <c r="E3" s="210"/>
      <c r="F3" s="108"/>
      <c r="G3" s="108"/>
    </row>
    <row r="4" spans="1:7">
      <c r="E4" s="75" t="s">
        <v>0</v>
      </c>
    </row>
    <row r="5" spans="1:7" s="139" customFormat="1" ht="38.25" customHeight="1">
      <c r="A5" s="211" t="s">
        <v>2</v>
      </c>
      <c r="B5" s="211" t="s">
        <v>110</v>
      </c>
      <c r="C5" s="211" t="s">
        <v>111</v>
      </c>
      <c r="D5" s="138" t="s">
        <v>259</v>
      </c>
      <c r="E5" s="1" t="s">
        <v>263</v>
      </c>
    </row>
    <row r="6" spans="1:7" ht="12.75" hidden="1" customHeight="1">
      <c r="A6" s="211"/>
      <c r="B6" s="211"/>
      <c r="C6" s="211"/>
      <c r="D6" s="140" t="s">
        <v>259</v>
      </c>
      <c r="E6" s="6" t="s">
        <v>263</v>
      </c>
    </row>
    <row r="7" spans="1:7" ht="18.75" customHeight="1">
      <c r="A7" s="109" t="s">
        <v>116</v>
      </c>
      <c r="B7" s="80" t="s">
        <v>117</v>
      </c>
      <c r="C7" s="80"/>
      <c r="D7" s="110">
        <f>D8+D9+D11+D12+D10</f>
        <v>5030016.9000000004</v>
      </c>
      <c r="E7" s="110">
        <f>E8+E9+E11+E12+E10</f>
        <v>29843608.399999999</v>
      </c>
    </row>
    <row r="8" spans="1:7" ht="30" customHeight="1">
      <c r="A8" s="9" t="s">
        <v>118</v>
      </c>
      <c r="B8" s="80" t="s">
        <v>117</v>
      </c>
      <c r="C8" s="80" t="s">
        <v>119</v>
      </c>
      <c r="D8" s="111">
        <f>E8-1800000</f>
        <v>639207.85999999987</v>
      </c>
      <c r="E8" s="111">
        <v>2439207.86</v>
      </c>
    </row>
    <row r="9" spans="1:7" ht="50.25" customHeight="1">
      <c r="A9" s="11" t="s">
        <v>260</v>
      </c>
      <c r="B9" s="80" t="s">
        <v>117</v>
      </c>
      <c r="C9" s="80" t="s">
        <v>130</v>
      </c>
      <c r="D9" s="111">
        <f>E9-13050000</f>
        <v>2073528.8200000003</v>
      </c>
      <c r="E9" s="111">
        <v>15123528.82</v>
      </c>
    </row>
    <row r="10" spans="1:7" ht="14.25" hidden="1" customHeight="1">
      <c r="A10" s="11" t="s">
        <v>141</v>
      </c>
      <c r="B10" s="80" t="s">
        <v>117</v>
      </c>
      <c r="C10" s="80" t="s">
        <v>142</v>
      </c>
      <c r="D10" s="111"/>
      <c r="E10" s="111"/>
    </row>
    <row r="11" spans="1:7">
      <c r="A11" s="11" t="s">
        <v>146</v>
      </c>
      <c r="B11" s="80" t="s">
        <v>117</v>
      </c>
      <c r="C11" s="80" t="s">
        <v>147</v>
      </c>
      <c r="D11" s="111">
        <f>E11-100000</f>
        <v>0</v>
      </c>
      <c r="E11" s="111">
        <v>100000</v>
      </c>
    </row>
    <row r="12" spans="1:7">
      <c r="A12" s="112" t="s">
        <v>155</v>
      </c>
      <c r="B12" s="80" t="s">
        <v>117</v>
      </c>
      <c r="C12" s="80" t="s">
        <v>156</v>
      </c>
      <c r="D12" s="111">
        <f>E12-9863591.5</f>
        <v>2317280.2200000007</v>
      </c>
      <c r="E12" s="111">
        <v>12180871.720000001</v>
      </c>
    </row>
    <row r="13" spans="1:7">
      <c r="A13" s="109" t="s">
        <v>179</v>
      </c>
      <c r="B13" s="80" t="s">
        <v>119</v>
      </c>
      <c r="C13" s="80"/>
      <c r="D13" s="113">
        <f>SUM(D14)</f>
        <v>105800</v>
      </c>
      <c r="E13" s="113">
        <f>SUM(E14)</f>
        <v>700500</v>
      </c>
    </row>
    <row r="14" spans="1:7">
      <c r="A14" s="10" t="s">
        <v>180</v>
      </c>
      <c r="B14" s="80" t="s">
        <v>119</v>
      </c>
      <c r="C14" s="80" t="s">
        <v>181</v>
      </c>
      <c r="D14" s="111">
        <f>E14-594700</f>
        <v>105800</v>
      </c>
      <c r="E14" s="111">
        <v>700500</v>
      </c>
    </row>
    <row r="15" spans="1:7" ht="25.5">
      <c r="A15" s="109" t="s">
        <v>261</v>
      </c>
      <c r="B15" s="80" t="s">
        <v>181</v>
      </c>
      <c r="C15" s="80"/>
      <c r="D15" s="113">
        <f>D16+D18+D17</f>
        <v>176456.78</v>
      </c>
      <c r="E15" s="113">
        <f>E16+E18+E17</f>
        <v>1389032.26</v>
      </c>
    </row>
    <row r="16" spans="1:7" ht="15.75" customHeight="1">
      <c r="A16" s="86" t="s">
        <v>184</v>
      </c>
      <c r="B16" s="80" t="s">
        <v>181</v>
      </c>
      <c r="C16" s="80" t="s">
        <v>130</v>
      </c>
      <c r="D16" s="111">
        <f>E16-158012.98</f>
        <v>53073.149999999994</v>
      </c>
      <c r="E16" s="111">
        <v>211086.13</v>
      </c>
    </row>
    <row r="17" spans="1:9" ht="18.75" customHeight="1">
      <c r="A17" s="10" t="s">
        <v>192</v>
      </c>
      <c r="B17" s="80" t="s">
        <v>181</v>
      </c>
      <c r="C17" s="80" t="s">
        <v>193</v>
      </c>
      <c r="D17" s="111">
        <f>0</f>
        <v>0</v>
      </c>
      <c r="E17" s="111">
        <v>595000</v>
      </c>
    </row>
    <row r="18" spans="1:9" ht="25.5">
      <c r="A18" s="44" t="s">
        <v>195</v>
      </c>
      <c r="B18" s="80" t="s">
        <v>181</v>
      </c>
      <c r="C18" s="80" t="s">
        <v>191</v>
      </c>
      <c r="D18" s="111">
        <f>E18-459562.5</f>
        <v>123383.63</v>
      </c>
      <c r="E18" s="111">
        <v>582946.13</v>
      </c>
    </row>
    <row r="19" spans="1:9" ht="16.5" customHeight="1">
      <c r="A19" s="114" t="s">
        <v>198</v>
      </c>
      <c r="B19" s="115" t="s">
        <v>130</v>
      </c>
      <c r="C19" s="116"/>
      <c r="D19" s="117">
        <f>D23+D20+D22+D24+D21</f>
        <v>6573872.4299999997</v>
      </c>
      <c r="E19" s="117">
        <f>E23+E20+E22+E24+E21</f>
        <v>21013030.699999999</v>
      </c>
      <c r="F19" s="118"/>
      <c r="G19" s="118"/>
      <c r="I19" s="118"/>
    </row>
    <row r="20" spans="1:9" s="71" customFormat="1" ht="14.25" customHeight="1">
      <c r="A20" s="119" t="s">
        <v>262</v>
      </c>
      <c r="B20" s="116" t="s">
        <v>130</v>
      </c>
      <c r="C20" s="116" t="s">
        <v>117</v>
      </c>
      <c r="D20" s="120"/>
      <c r="E20" s="120">
        <v>7768300</v>
      </c>
      <c r="F20" s="121"/>
      <c r="G20" s="121"/>
      <c r="H20" s="121"/>
      <c r="I20" s="121"/>
    </row>
    <row r="21" spans="1:9" s="71" customFormat="1" ht="14.25" hidden="1" customHeight="1">
      <c r="A21" s="119" t="s">
        <v>207</v>
      </c>
      <c r="B21" s="116" t="s">
        <v>130</v>
      </c>
      <c r="C21" s="116" t="s">
        <v>208</v>
      </c>
      <c r="D21" s="120">
        <f>E21-43258.27</f>
        <v>-43258.27</v>
      </c>
      <c r="E21" s="120"/>
      <c r="F21" s="121"/>
      <c r="G21" s="121"/>
      <c r="H21" s="121"/>
      <c r="I21" s="121"/>
    </row>
    <row r="22" spans="1:9" s="71" customFormat="1" ht="14.25" customHeight="1">
      <c r="A22" s="119" t="s">
        <v>212</v>
      </c>
      <c r="B22" s="116" t="s">
        <v>130</v>
      </c>
      <c r="C22" s="116" t="s">
        <v>188</v>
      </c>
      <c r="D22" s="120">
        <f>E22-6326600</f>
        <v>6547130.6999999993</v>
      </c>
      <c r="E22" s="120">
        <v>12873730.699999999</v>
      </c>
      <c r="F22" s="121"/>
      <c r="G22" s="121"/>
      <c r="H22" s="121"/>
      <c r="I22" s="121"/>
    </row>
    <row r="23" spans="1:9" ht="13.5" customHeight="1">
      <c r="A23" s="122" t="s">
        <v>214</v>
      </c>
      <c r="B23" s="87" t="s">
        <v>130</v>
      </c>
      <c r="C23" s="87" t="s">
        <v>193</v>
      </c>
      <c r="D23" s="123">
        <f>E23-300000</f>
        <v>70000</v>
      </c>
      <c r="E23" s="123">
        <v>370000</v>
      </c>
      <c r="F23" s="118"/>
      <c r="G23" s="118"/>
      <c r="H23" s="118"/>
      <c r="I23" s="118"/>
    </row>
    <row r="24" spans="1:9" ht="13.5" customHeight="1">
      <c r="A24" s="122" t="s">
        <v>215</v>
      </c>
      <c r="B24" s="87" t="s">
        <v>130</v>
      </c>
      <c r="C24" s="87" t="s">
        <v>216</v>
      </c>
      <c r="D24" s="123">
        <f>E24-1000</f>
        <v>0</v>
      </c>
      <c r="E24" s="123">
        <v>1000</v>
      </c>
      <c r="F24" s="118"/>
      <c r="G24" s="118"/>
      <c r="H24" s="118"/>
      <c r="I24" s="118"/>
    </row>
    <row r="25" spans="1:9">
      <c r="A25" s="109" t="s">
        <v>218</v>
      </c>
      <c r="B25" s="80" t="s">
        <v>208</v>
      </c>
      <c r="C25" s="80"/>
      <c r="D25" s="113">
        <f>SUM(D28,D26,D27)</f>
        <v>-4879876.2699999996</v>
      </c>
      <c r="E25" s="113">
        <f>SUM(E28,E26,E27)</f>
        <v>12385023.73</v>
      </c>
    </row>
    <row r="26" spans="1:9">
      <c r="A26" s="10" t="s">
        <v>219</v>
      </c>
      <c r="B26" s="80" t="s">
        <v>208</v>
      </c>
      <c r="C26" s="80" t="s">
        <v>117</v>
      </c>
      <c r="D26" s="111">
        <f>E26-350000</f>
        <v>250000</v>
      </c>
      <c r="E26" s="111">
        <v>600000</v>
      </c>
    </row>
    <row r="27" spans="1:9" ht="12" customHeight="1">
      <c r="A27" s="10" t="s">
        <v>221</v>
      </c>
      <c r="B27" s="80" t="s">
        <v>208</v>
      </c>
      <c r="C27" s="80" t="s">
        <v>119</v>
      </c>
      <c r="D27" s="111">
        <f>E27-10000</f>
        <v>-5000</v>
      </c>
      <c r="E27" s="111">
        <v>5000</v>
      </c>
    </row>
    <row r="28" spans="1:9">
      <c r="A28" s="9" t="s">
        <v>223</v>
      </c>
      <c r="B28" s="80" t="s">
        <v>208</v>
      </c>
      <c r="C28" s="80" t="s">
        <v>181</v>
      </c>
      <c r="D28" s="124">
        <f>E28-16904900</f>
        <v>-5124876.2699999996</v>
      </c>
      <c r="E28" s="124">
        <v>11780023.73</v>
      </c>
      <c r="G28" s="5"/>
    </row>
    <row r="29" spans="1:9" s="78" customFormat="1" ht="15" hidden="1" customHeight="1">
      <c r="A29" s="12" t="s">
        <v>228</v>
      </c>
      <c r="B29" s="76" t="s">
        <v>229</v>
      </c>
      <c r="C29" s="76"/>
      <c r="D29" s="110"/>
      <c r="E29" s="110">
        <f>E30</f>
        <v>0</v>
      </c>
      <c r="G29" s="97"/>
    </row>
    <row r="30" spans="1:9" hidden="1">
      <c r="A30" s="9" t="s">
        <v>230</v>
      </c>
      <c r="B30" s="80" t="s">
        <v>229</v>
      </c>
      <c r="C30" s="80" t="s">
        <v>208</v>
      </c>
      <c r="D30" s="124"/>
      <c r="E30" s="124"/>
      <c r="G30" s="5"/>
    </row>
    <row r="31" spans="1:9" s="78" customFormat="1" ht="12.75" hidden="1">
      <c r="A31" s="125" t="s">
        <v>257</v>
      </c>
      <c r="B31" s="76" t="s">
        <v>142</v>
      </c>
      <c r="C31" s="76"/>
      <c r="D31" s="110">
        <f>D32</f>
        <v>0</v>
      </c>
      <c r="E31" s="110">
        <f>E32</f>
        <v>0</v>
      </c>
      <c r="G31" s="97"/>
    </row>
    <row r="32" spans="1:9" ht="12.75" hidden="1" customHeight="1">
      <c r="A32" s="126" t="s">
        <v>258</v>
      </c>
      <c r="B32" s="80" t="s">
        <v>142</v>
      </c>
      <c r="C32" s="80" t="s">
        <v>142</v>
      </c>
      <c r="D32" s="124">
        <v>0</v>
      </c>
      <c r="E32" s="124"/>
      <c r="G32" s="5"/>
    </row>
    <row r="33" spans="1:7" ht="13.5" customHeight="1">
      <c r="A33" s="12" t="s">
        <v>233</v>
      </c>
      <c r="B33" s="80" t="s">
        <v>205</v>
      </c>
      <c r="C33" s="80"/>
      <c r="D33" s="110">
        <f>D34</f>
        <v>4114911.7100000009</v>
      </c>
      <c r="E33" s="110">
        <f>E34</f>
        <v>18764911.710000001</v>
      </c>
      <c r="G33" s="5"/>
    </row>
    <row r="34" spans="1:7">
      <c r="A34" s="9" t="s">
        <v>234</v>
      </c>
      <c r="B34" s="80" t="s">
        <v>205</v>
      </c>
      <c r="C34" s="80" t="s">
        <v>117</v>
      </c>
      <c r="D34" s="124">
        <f>E34-14650000</f>
        <v>4114911.7100000009</v>
      </c>
      <c r="E34" s="124">
        <v>18764911.710000001</v>
      </c>
    </row>
    <row r="35" spans="1:7" hidden="1">
      <c r="A35" s="125" t="s">
        <v>238</v>
      </c>
      <c r="B35" s="80" t="s">
        <v>188</v>
      </c>
      <c r="C35" s="127"/>
      <c r="D35" s="128">
        <f>D36+D37</f>
        <v>0</v>
      </c>
      <c r="E35" s="128">
        <f>E36</f>
        <v>0</v>
      </c>
    </row>
    <row r="36" spans="1:7" ht="15.75" hidden="1" customHeight="1">
      <c r="A36" s="112" t="s">
        <v>239</v>
      </c>
      <c r="B36" s="80" t="s">
        <v>188</v>
      </c>
      <c r="C36" s="127" t="s">
        <v>142</v>
      </c>
      <c r="D36" s="107">
        <v>0</v>
      </c>
      <c r="E36" s="107"/>
    </row>
    <row r="37" spans="1:7">
      <c r="A37" s="125" t="s">
        <v>240</v>
      </c>
      <c r="B37" s="88">
        <v>10</v>
      </c>
      <c r="C37" s="127"/>
      <c r="D37" s="128">
        <f>D38+D39</f>
        <v>0</v>
      </c>
      <c r="E37" s="128">
        <f>E38+E39</f>
        <v>280000</v>
      </c>
    </row>
    <row r="38" spans="1:7" ht="15.75" customHeight="1">
      <c r="A38" s="112" t="s">
        <v>241</v>
      </c>
      <c r="B38" s="88">
        <v>10</v>
      </c>
      <c r="C38" s="127" t="s">
        <v>117</v>
      </c>
      <c r="D38" s="107">
        <f>E38-240000</f>
        <v>0</v>
      </c>
      <c r="E38" s="107">
        <v>240000</v>
      </c>
    </row>
    <row r="39" spans="1:7" ht="12.75" customHeight="1">
      <c r="A39" s="112" t="s">
        <v>248</v>
      </c>
      <c r="B39" s="88">
        <v>10</v>
      </c>
      <c r="C39" s="127" t="s">
        <v>181</v>
      </c>
      <c r="D39" s="107"/>
      <c r="E39" s="107">
        <v>40000</v>
      </c>
    </row>
    <row r="40" spans="1:7">
      <c r="A40" s="109" t="s">
        <v>249</v>
      </c>
      <c r="B40" s="80" t="s">
        <v>147</v>
      </c>
      <c r="C40" s="80"/>
      <c r="D40" s="110">
        <f>SUM(D41,D42)</f>
        <v>2401000</v>
      </c>
      <c r="E40" s="110">
        <f>E41</f>
        <v>14401000</v>
      </c>
    </row>
    <row r="41" spans="1:7" ht="15" customHeight="1">
      <c r="A41" s="9" t="s">
        <v>250</v>
      </c>
      <c r="B41" s="80" t="s">
        <v>147</v>
      </c>
      <c r="C41" s="80" t="s">
        <v>117</v>
      </c>
      <c r="D41" s="124">
        <f>E41-12000000</f>
        <v>2401000</v>
      </c>
      <c r="E41" s="124">
        <v>14401000</v>
      </c>
    </row>
    <row r="42" spans="1:7" ht="15" hidden="1" customHeight="1">
      <c r="A42" s="109" t="s">
        <v>253</v>
      </c>
      <c r="B42" s="80" t="s">
        <v>147</v>
      </c>
      <c r="C42" s="80" t="s">
        <v>119</v>
      </c>
      <c r="D42" s="124"/>
      <c r="E42" s="124"/>
    </row>
    <row r="43" spans="1:7" ht="15" hidden="1" customHeight="1">
      <c r="A43" s="109"/>
      <c r="B43" s="80"/>
      <c r="C43" s="80"/>
      <c r="D43" s="110"/>
      <c r="E43" s="110"/>
    </row>
    <row r="44" spans="1:7" ht="15" hidden="1" customHeight="1">
      <c r="A44" s="109"/>
      <c r="B44" s="80"/>
      <c r="C44" s="80"/>
      <c r="D44" s="110"/>
      <c r="E44" s="110"/>
    </row>
    <row r="45" spans="1:7" ht="15" hidden="1" customHeight="1">
      <c r="A45" s="109"/>
      <c r="B45" s="80"/>
      <c r="C45" s="80"/>
      <c r="D45" s="110"/>
      <c r="E45" s="110"/>
    </row>
    <row r="46" spans="1:7" ht="15" hidden="1" customHeight="1">
      <c r="A46" s="109"/>
      <c r="B46" s="80"/>
      <c r="C46" s="80"/>
      <c r="D46" s="110"/>
      <c r="E46" s="110"/>
    </row>
    <row r="47" spans="1:7" ht="15" hidden="1" customHeight="1">
      <c r="A47" s="109"/>
      <c r="B47" s="80"/>
      <c r="C47" s="80"/>
      <c r="D47" s="110"/>
      <c r="E47" s="110"/>
    </row>
    <row r="48" spans="1:7" ht="15" hidden="1" customHeight="1">
      <c r="A48" s="109"/>
      <c r="B48" s="80"/>
      <c r="C48" s="80"/>
      <c r="D48" s="110"/>
      <c r="E48" s="110"/>
    </row>
    <row r="49" spans="1:9" ht="15" hidden="1" customHeight="1">
      <c r="A49" s="109"/>
      <c r="B49" s="80"/>
      <c r="C49" s="80"/>
      <c r="D49" s="110"/>
      <c r="E49" s="110"/>
    </row>
    <row r="50" spans="1:9" ht="15" hidden="1" customHeight="1">
      <c r="A50" s="109"/>
      <c r="B50" s="80"/>
      <c r="C50" s="80"/>
      <c r="D50" s="110"/>
      <c r="E50" s="110"/>
    </row>
    <row r="51" spans="1:9" s="78" customFormat="1" ht="31.5" hidden="1" customHeight="1">
      <c r="A51" s="126" t="s">
        <v>254</v>
      </c>
      <c r="B51" s="129" t="s">
        <v>191</v>
      </c>
      <c r="C51" s="129"/>
      <c r="D51" s="130">
        <f>D52</f>
        <v>0</v>
      </c>
      <c r="E51" s="130">
        <f>E52</f>
        <v>0</v>
      </c>
      <c r="F51" s="131"/>
      <c r="G51" s="131"/>
      <c r="H51" s="131"/>
      <c r="I51" s="131"/>
    </row>
    <row r="52" spans="1:9" ht="28.5" hidden="1" customHeight="1">
      <c r="A52" s="132" t="s">
        <v>255</v>
      </c>
      <c r="B52" s="87" t="s">
        <v>191</v>
      </c>
      <c r="C52" s="87" t="s">
        <v>181</v>
      </c>
      <c r="D52" s="123"/>
      <c r="E52" s="123"/>
      <c r="F52" s="118"/>
      <c r="G52" s="118"/>
      <c r="H52" s="118"/>
      <c r="I52" s="118"/>
    </row>
    <row r="53" spans="1:9" ht="15" hidden="1" customHeight="1">
      <c r="A53" s="9"/>
      <c r="B53" s="87"/>
      <c r="C53" s="87"/>
      <c r="D53" s="123"/>
      <c r="E53" s="123"/>
      <c r="F53" s="118"/>
      <c r="G53" s="118"/>
      <c r="H53" s="118"/>
      <c r="I53" s="118"/>
    </row>
    <row r="54" spans="1:9" ht="15" hidden="1" customHeight="1">
      <c r="A54" s="9"/>
      <c r="B54" s="87"/>
      <c r="C54" s="87"/>
      <c r="D54" s="123"/>
      <c r="E54" s="123"/>
      <c r="F54" s="118"/>
      <c r="G54" s="118"/>
      <c r="H54" s="118"/>
      <c r="I54" s="118"/>
    </row>
    <row r="55" spans="1:9" ht="15" hidden="1" customHeight="1">
      <c r="A55" s="9"/>
      <c r="B55" s="87"/>
      <c r="C55" s="87"/>
      <c r="D55" s="123"/>
      <c r="E55" s="123"/>
      <c r="F55" s="118"/>
      <c r="G55" s="118"/>
      <c r="H55" s="118"/>
      <c r="I55" s="118"/>
    </row>
    <row r="56" spans="1:9" ht="15" hidden="1" customHeight="1">
      <c r="A56" s="9"/>
      <c r="B56" s="87"/>
      <c r="C56" s="87"/>
      <c r="D56" s="123"/>
      <c r="E56" s="123"/>
      <c r="F56" s="118"/>
      <c r="G56" s="118"/>
      <c r="H56" s="118"/>
      <c r="I56" s="118"/>
    </row>
    <row r="57" spans="1:9" ht="15" customHeight="1">
      <c r="A57" s="105" t="s">
        <v>256</v>
      </c>
      <c r="B57" s="80"/>
      <c r="C57" s="2"/>
      <c r="D57" s="110">
        <f>D7+D15+D19+D25+D33+D37+D40+D13+D51+D31</f>
        <v>13522181.550000001</v>
      </c>
      <c r="E57" s="110">
        <f>E7+E15+E19+E25+E33+E37+E40+E13+E51+E31+E29+E35</f>
        <v>98777106.800000012</v>
      </c>
      <c r="G57" s="13"/>
    </row>
    <row r="58" spans="1:9">
      <c r="A58" s="133"/>
      <c r="B58" s="133"/>
      <c r="C58" s="14"/>
      <c r="D58" s="134"/>
      <c r="E58" s="134"/>
    </row>
    <row r="59" spans="1:9">
      <c r="A59" s="14"/>
      <c r="B59" s="133"/>
      <c r="C59" s="133"/>
      <c r="D59" s="133"/>
      <c r="E59" s="135"/>
    </row>
    <row r="60" spans="1:9">
      <c r="E60" s="136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79"/>
  <sheetViews>
    <sheetView tabSelected="1" view="pageBreakPreview" topLeftCell="A99" zoomScale="70" zoomScaleSheetLayoutView="70" workbookViewId="0">
      <selection activeCell="G61" sqref="G61"/>
    </sheetView>
  </sheetViews>
  <sheetFormatPr defaultRowHeight="15"/>
  <cols>
    <col min="1" max="1" width="50.5703125" style="16" customWidth="1"/>
    <col min="2" max="2" width="5.42578125" style="16" customWidth="1"/>
    <col min="3" max="3" width="5" style="16" customWidth="1"/>
    <col min="4" max="4" width="4.85546875" style="16" customWidth="1"/>
    <col min="5" max="5" width="12.85546875" style="16" customWidth="1"/>
    <col min="6" max="6" width="5.7109375" style="16" customWidth="1"/>
    <col min="7" max="7" width="16.28515625" style="137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>
      <c r="A1" s="206" t="s">
        <v>368</v>
      </c>
      <c r="B1" s="207"/>
      <c r="C1" s="207"/>
      <c r="D1" s="207"/>
      <c r="E1" s="207"/>
      <c r="F1" s="207"/>
      <c r="G1" s="207"/>
    </row>
    <row r="2" spans="1:8" ht="57.75" customHeight="1">
      <c r="A2" s="205" t="s">
        <v>346</v>
      </c>
      <c r="B2" s="205"/>
      <c r="C2" s="205"/>
      <c r="D2" s="205"/>
      <c r="E2" s="205"/>
      <c r="F2" s="205"/>
      <c r="G2" s="205"/>
    </row>
    <row r="3" spans="1:8" ht="18.75" customHeight="1">
      <c r="A3" s="212" t="s">
        <v>277</v>
      </c>
      <c r="B3" s="212"/>
      <c r="C3" s="212"/>
      <c r="D3" s="212"/>
      <c r="E3" s="212"/>
      <c r="F3" s="212"/>
      <c r="G3" s="212"/>
    </row>
    <row r="4" spans="1:8">
      <c r="A4" s="15"/>
      <c r="B4" s="15"/>
      <c r="C4" s="15"/>
      <c r="D4" s="15"/>
      <c r="E4" s="15"/>
      <c r="F4" s="15"/>
      <c r="G4" s="195" t="s">
        <v>0</v>
      </c>
    </row>
    <row r="5" spans="1:8" s="19" customFormat="1" ht="38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8" s="19" customFormat="1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G7+G66+G74+G122+G169+G217+G249+G264</f>
        <v>98777106.800000012</v>
      </c>
      <c r="H6" s="28"/>
    </row>
    <row r="7" spans="1:8" s="19" customFormat="1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29843608.399999999</v>
      </c>
    </row>
    <row r="8" spans="1:8" s="19" customFormat="1" ht="25.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2439207.86</v>
      </c>
    </row>
    <row r="9" spans="1:8" s="19" customFormat="1" ht="29.25" customHeight="1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2439207.86</v>
      </c>
    </row>
    <row r="10" spans="1:8" s="19" customFormat="1" ht="17.25" customHeight="1">
      <c r="A10" s="193" t="s">
        <v>279</v>
      </c>
      <c r="B10" s="191"/>
      <c r="C10" s="191" t="s">
        <v>117</v>
      </c>
      <c r="D10" s="191" t="s">
        <v>119</v>
      </c>
      <c r="E10" s="191" t="s">
        <v>280</v>
      </c>
      <c r="F10" s="191"/>
      <c r="G10" s="192">
        <f>G11</f>
        <v>2439207.86</v>
      </c>
    </row>
    <row r="11" spans="1:8" s="19" customFormat="1" ht="28.5" customHeight="1">
      <c r="A11" s="33" t="s">
        <v>336</v>
      </c>
      <c r="B11" s="26" t="s">
        <v>115</v>
      </c>
      <c r="C11" s="26" t="s">
        <v>117</v>
      </c>
      <c r="D11" s="26" t="s">
        <v>119</v>
      </c>
      <c r="E11" s="26" t="s">
        <v>281</v>
      </c>
      <c r="F11" s="26"/>
      <c r="G11" s="34">
        <f>SUM(G14)</f>
        <v>2439207.86</v>
      </c>
    </row>
    <row r="12" spans="1:8" s="19" customFormat="1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282</v>
      </c>
      <c r="F12" s="26"/>
      <c r="G12" s="34">
        <f>G13</f>
        <v>2439207.86</v>
      </c>
    </row>
    <row r="13" spans="1:8" s="19" customFormat="1" ht="54" customHeight="1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282</v>
      </c>
      <c r="F13" s="26" t="s">
        <v>122</v>
      </c>
      <c r="G13" s="34">
        <f>G14</f>
        <v>2439207.86</v>
      </c>
    </row>
    <row r="14" spans="1:8" s="19" customFormat="1" ht="25.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282</v>
      </c>
      <c r="F14" s="26" t="s">
        <v>124</v>
      </c>
      <c r="G14" s="34">
        <v>2439207.86</v>
      </c>
    </row>
    <row r="15" spans="1:8" s="19" customFormat="1" ht="51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15123528.82</v>
      </c>
    </row>
    <row r="16" spans="1:8" s="19" customFormat="1" ht="31.5" customHeight="1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15123528.82</v>
      </c>
    </row>
    <row r="17" spans="1:7" s="19" customFormat="1">
      <c r="A17" s="193" t="s">
        <v>279</v>
      </c>
      <c r="B17" s="26"/>
      <c r="C17" s="26" t="s">
        <v>117</v>
      </c>
      <c r="D17" s="26" t="s">
        <v>130</v>
      </c>
      <c r="E17" s="191" t="s">
        <v>280</v>
      </c>
      <c r="F17" s="26"/>
      <c r="G17" s="34">
        <f>G18+G28</f>
        <v>15123528.82</v>
      </c>
    </row>
    <row r="18" spans="1:7" s="19" customFormat="1" ht="27.75" customHeight="1">
      <c r="A18" s="33" t="s">
        <v>336</v>
      </c>
      <c r="B18" s="26" t="s">
        <v>115</v>
      </c>
      <c r="C18" s="26" t="s">
        <v>117</v>
      </c>
      <c r="D18" s="26" t="s">
        <v>130</v>
      </c>
      <c r="E18" s="26" t="s">
        <v>281</v>
      </c>
      <c r="F18" s="26"/>
      <c r="G18" s="34">
        <f>G19+G22+G25</f>
        <v>15043528.82</v>
      </c>
    </row>
    <row r="19" spans="1:7" s="19" customFormat="1" ht="14.25" customHeight="1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283</v>
      </c>
      <c r="F19" s="26"/>
      <c r="G19" s="34">
        <f>G20</f>
        <v>14728702.24</v>
      </c>
    </row>
    <row r="20" spans="1:7" s="19" customFormat="1" ht="63.7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283</v>
      </c>
      <c r="F20" s="26" t="s">
        <v>122</v>
      </c>
      <c r="G20" s="34">
        <f>G21</f>
        <v>14728702.24</v>
      </c>
    </row>
    <row r="21" spans="1:7" s="19" customFormat="1" ht="25.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283</v>
      </c>
      <c r="F21" s="26" t="s">
        <v>124</v>
      </c>
      <c r="G21" s="34">
        <v>14728702.24</v>
      </c>
    </row>
    <row r="22" spans="1:7" s="19" customFormat="1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284</v>
      </c>
      <c r="F22" s="39" t="s">
        <v>132</v>
      </c>
      <c r="G22" s="40">
        <f>G23</f>
        <v>250000</v>
      </c>
    </row>
    <row r="23" spans="1:7" s="19" customFormat="1" ht="63.7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284</v>
      </c>
      <c r="F23" s="26" t="s">
        <v>122</v>
      </c>
      <c r="G23" s="34">
        <f>G24</f>
        <v>250000</v>
      </c>
    </row>
    <row r="24" spans="1:7" s="19" customFormat="1" ht="25.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284</v>
      </c>
      <c r="F24" s="26" t="s">
        <v>124</v>
      </c>
      <c r="G24" s="34">
        <v>250000</v>
      </c>
    </row>
    <row r="25" spans="1:7" s="19" customFormat="1" ht="26.25" customHeight="1">
      <c r="A25" s="33" t="s">
        <v>355</v>
      </c>
      <c r="B25" s="26" t="s">
        <v>115</v>
      </c>
      <c r="C25" s="26" t="s">
        <v>117</v>
      </c>
      <c r="D25" s="26" t="s">
        <v>130</v>
      </c>
      <c r="E25" s="26" t="s">
        <v>354</v>
      </c>
      <c r="F25" s="26"/>
      <c r="G25" s="34">
        <f>G26</f>
        <v>64826.58</v>
      </c>
    </row>
    <row r="26" spans="1:7" s="19" customFormat="1" ht="63.75">
      <c r="A26" s="33" t="s">
        <v>121</v>
      </c>
      <c r="B26" s="26" t="s">
        <v>115</v>
      </c>
      <c r="C26" s="26" t="s">
        <v>117</v>
      </c>
      <c r="D26" s="26" t="s">
        <v>130</v>
      </c>
      <c r="E26" s="26" t="s">
        <v>354</v>
      </c>
      <c r="F26" s="26" t="s">
        <v>122</v>
      </c>
      <c r="G26" s="34">
        <f>G27</f>
        <v>64826.58</v>
      </c>
    </row>
    <row r="27" spans="1:7" s="19" customFormat="1" ht="25.5">
      <c r="A27" s="33" t="s">
        <v>123</v>
      </c>
      <c r="B27" s="26" t="s">
        <v>115</v>
      </c>
      <c r="C27" s="26" t="s">
        <v>117</v>
      </c>
      <c r="D27" s="26" t="s">
        <v>130</v>
      </c>
      <c r="E27" s="26" t="s">
        <v>354</v>
      </c>
      <c r="F27" s="26" t="s">
        <v>124</v>
      </c>
      <c r="G27" s="34">
        <v>64826.58</v>
      </c>
    </row>
    <row r="28" spans="1:7" s="19" customFormat="1" ht="27.75" customHeight="1">
      <c r="A28" s="33" t="s">
        <v>349</v>
      </c>
      <c r="B28" s="26" t="s">
        <v>115</v>
      </c>
      <c r="C28" s="26" t="s">
        <v>117</v>
      </c>
      <c r="D28" s="26" t="s">
        <v>130</v>
      </c>
      <c r="E28" s="26" t="s">
        <v>348</v>
      </c>
      <c r="F28" s="26"/>
      <c r="G28" s="34">
        <f>G31+G34</f>
        <v>80000</v>
      </c>
    </row>
    <row r="29" spans="1:7" s="19" customFormat="1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350</v>
      </c>
      <c r="F29" s="39" t="s">
        <v>132</v>
      </c>
      <c r="G29" s="40">
        <f>G30+G32</f>
        <v>80000</v>
      </c>
    </row>
    <row r="30" spans="1:7" s="19" customFormat="1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284</v>
      </c>
      <c r="F30" s="26" t="s">
        <v>131</v>
      </c>
      <c r="G30" s="34">
        <f>G31</f>
        <v>80000</v>
      </c>
    </row>
    <row r="31" spans="1:7" s="19" customFormat="1" ht="25.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284</v>
      </c>
      <c r="F31" s="26" t="s">
        <v>190</v>
      </c>
      <c r="G31" s="34">
        <v>80000</v>
      </c>
    </row>
    <row r="32" spans="1:7" s="19" customFormat="1" hidden="1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38.25" hidden="1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38.25" hidden="1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25.5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>
      <c r="A40" s="193" t="s">
        <v>279</v>
      </c>
      <c r="B40" s="26"/>
      <c r="C40" s="26" t="s">
        <v>117</v>
      </c>
      <c r="D40" s="26" t="s">
        <v>147</v>
      </c>
      <c r="E40" s="45" t="s">
        <v>285</v>
      </c>
      <c r="F40" s="26"/>
      <c r="G40" s="34">
        <f>G41</f>
        <v>100000</v>
      </c>
    </row>
    <row r="41" spans="1:7" s="43" customFormat="1" ht="25.5">
      <c r="A41" s="46" t="s">
        <v>287</v>
      </c>
      <c r="B41" s="26" t="s">
        <v>115</v>
      </c>
      <c r="C41" s="26" t="s">
        <v>117</v>
      </c>
      <c r="D41" s="26" t="s">
        <v>147</v>
      </c>
      <c r="E41" s="45" t="s">
        <v>286</v>
      </c>
      <c r="F41" s="26"/>
      <c r="G41" s="34">
        <f>G42</f>
        <v>100000</v>
      </c>
    </row>
    <row r="42" spans="1:7" s="43" customFormat="1" ht="17.25" customHeight="1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288</v>
      </c>
      <c r="F42" s="26"/>
      <c r="G42" s="34">
        <f t="shared" ref="G42:G43" si="0">G43</f>
        <v>100000</v>
      </c>
    </row>
    <row r="43" spans="1:7" s="43" customFormat="1" ht="12.75">
      <c r="A43" s="35" t="s">
        <v>133</v>
      </c>
      <c r="B43" s="36">
        <v>650</v>
      </c>
      <c r="C43" s="37">
        <v>1</v>
      </c>
      <c r="D43" s="37">
        <v>11</v>
      </c>
      <c r="E43" s="45" t="s">
        <v>288</v>
      </c>
      <c r="F43" s="39">
        <v>800</v>
      </c>
      <c r="G43" s="40">
        <f t="shared" si="0"/>
        <v>100000</v>
      </c>
    </row>
    <row r="44" spans="1:7" s="43" customFormat="1" ht="12.75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288</v>
      </c>
      <c r="F44" s="26" t="s">
        <v>149</v>
      </c>
      <c r="G44" s="34">
        <v>100000</v>
      </c>
    </row>
    <row r="45" spans="1:7" s="19" customFormat="1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12180871.720000001</v>
      </c>
    </row>
    <row r="46" spans="1:7" s="19" customFormat="1" ht="38.2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12180871.720000001</v>
      </c>
    </row>
    <row r="47" spans="1:7" s="19" customFormat="1">
      <c r="A47" s="193" t="s">
        <v>279</v>
      </c>
      <c r="B47" s="48"/>
      <c r="C47" s="26" t="s">
        <v>117</v>
      </c>
      <c r="D47" s="26" t="s">
        <v>156</v>
      </c>
      <c r="E47" s="26" t="s">
        <v>289</v>
      </c>
      <c r="F47" s="26"/>
      <c r="G47" s="34">
        <f>G48</f>
        <v>12180871.720000001</v>
      </c>
    </row>
    <row r="48" spans="1:7" s="19" customFormat="1" ht="38.25">
      <c r="A48" s="33" t="s">
        <v>291</v>
      </c>
      <c r="B48" s="26" t="s">
        <v>115</v>
      </c>
      <c r="C48" s="26" t="s">
        <v>117</v>
      </c>
      <c r="D48" s="26" t="s">
        <v>156</v>
      </c>
      <c r="E48" s="26" t="s">
        <v>290</v>
      </c>
      <c r="F48" s="26"/>
      <c r="G48" s="34">
        <f>G49+G58+G52+G55</f>
        <v>12180871.720000001</v>
      </c>
    </row>
    <row r="49" spans="1:9" s="43" customFormat="1" ht="25.5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292</v>
      </c>
      <c r="F49" s="26"/>
      <c r="G49" s="34">
        <f>G50</f>
        <v>8154000</v>
      </c>
      <c r="H49" s="49"/>
      <c r="I49" s="49"/>
    </row>
    <row r="50" spans="1:9" s="43" customFormat="1" ht="38.25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292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292</v>
      </c>
      <c r="F51" s="26" t="s">
        <v>164</v>
      </c>
      <c r="G51" s="34">
        <v>8154000</v>
      </c>
    </row>
    <row r="52" spans="1:9" s="43" customFormat="1" ht="12.75">
      <c r="A52" s="47" t="s">
        <v>237</v>
      </c>
      <c r="B52" s="26" t="s">
        <v>115</v>
      </c>
      <c r="C52" s="26" t="s">
        <v>117</v>
      </c>
      <c r="D52" s="26" t="s">
        <v>156</v>
      </c>
      <c r="E52" s="26" t="s">
        <v>293</v>
      </c>
      <c r="F52" s="26"/>
      <c r="G52" s="34">
        <f>G53</f>
        <v>1300000</v>
      </c>
      <c r="H52" s="49"/>
      <c r="I52" s="49"/>
    </row>
    <row r="53" spans="1:9" s="43" customFormat="1" ht="38.25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293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293</v>
      </c>
      <c r="F54" s="26" t="s">
        <v>164</v>
      </c>
      <c r="G54" s="34">
        <v>1300000</v>
      </c>
    </row>
    <row r="55" spans="1:9" s="43" customFormat="1" ht="12.75">
      <c r="A55" s="47" t="s">
        <v>356</v>
      </c>
      <c r="B55" s="26" t="s">
        <v>115</v>
      </c>
      <c r="C55" s="26" t="s">
        <v>117</v>
      </c>
      <c r="D55" s="26" t="s">
        <v>156</v>
      </c>
      <c r="E55" s="26" t="s">
        <v>357</v>
      </c>
      <c r="F55" s="26"/>
      <c r="G55" s="34">
        <f>G56</f>
        <v>17586.71</v>
      </c>
      <c r="H55" s="49"/>
      <c r="I55" s="49"/>
    </row>
    <row r="56" spans="1:9" s="43" customFormat="1" ht="38.25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357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357</v>
      </c>
      <c r="F57" s="26" t="s">
        <v>164</v>
      </c>
      <c r="G57" s="34">
        <v>17586.71</v>
      </c>
    </row>
    <row r="58" spans="1:9" s="19" customFormat="1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294</v>
      </c>
      <c r="F58" s="26"/>
      <c r="G58" s="34">
        <f>G59+G63+G61</f>
        <v>2709285.01</v>
      </c>
    </row>
    <row r="59" spans="1:9" s="19" customFormat="1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294</v>
      </c>
      <c r="F59" s="26" t="s">
        <v>131</v>
      </c>
      <c r="G59" s="34">
        <f>G60</f>
        <v>2310615.0099999998</v>
      </c>
    </row>
    <row r="60" spans="1:9" s="19" customFormat="1" ht="25.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294</v>
      </c>
      <c r="F60" s="39">
        <v>240</v>
      </c>
      <c r="G60" s="40">
        <f>2360615.01-50000</f>
        <v>2310615.0099999998</v>
      </c>
    </row>
    <row r="61" spans="1:9" s="19" customFormat="1">
      <c r="A61" s="35" t="s">
        <v>165</v>
      </c>
      <c r="B61" s="26" t="s">
        <v>115</v>
      </c>
      <c r="C61" s="37">
        <v>1</v>
      </c>
      <c r="D61" s="37">
        <v>13</v>
      </c>
      <c r="E61" s="26" t="s">
        <v>294</v>
      </c>
      <c r="F61" s="26" t="s">
        <v>166</v>
      </c>
      <c r="G61" s="34">
        <f>G62</f>
        <v>131170</v>
      </c>
    </row>
    <row r="62" spans="1:9" s="19" customFormat="1">
      <c r="A62" s="35" t="s">
        <v>167</v>
      </c>
      <c r="B62" s="26" t="s">
        <v>115</v>
      </c>
      <c r="C62" s="37">
        <v>1</v>
      </c>
      <c r="D62" s="37">
        <v>13</v>
      </c>
      <c r="E62" s="26" t="s">
        <v>294</v>
      </c>
      <c r="F62" s="39">
        <v>540</v>
      </c>
      <c r="G62" s="40">
        <v>131170</v>
      </c>
    </row>
    <row r="63" spans="1:9" s="19" customFormat="1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294</v>
      </c>
      <c r="F63" s="26" t="s">
        <v>144</v>
      </c>
      <c r="G63" s="34">
        <f>G64+G65</f>
        <v>267500</v>
      </c>
    </row>
    <row r="64" spans="1:9" s="19" customFormat="1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294</v>
      </c>
      <c r="F64" s="26" t="s">
        <v>169</v>
      </c>
      <c r="G64" s="34">
        <v>50000</v>
      </c>
    </row>
    <row r="65" spans="1:7" s="19" customFormat="1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294</v>
      </c>
      <c r="F65" s="26" t="s">
        <v>170</v>
      </c>
      <c r="G65" s="34">
        <f>127500+90000</f>
        <v>217500</v>
      </c>
    </row>
    <row r="66" spans="1:7" s="19" customFormat="1" ht="13.5" customHeight="1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>
      <c r="A69" s="79" t="s">
        <v>279</v>
      </c>
      <c r="B69" s="26"/>
      <c r="C69" s="26" t="s">
        <v>119</v>
      </c>
      <c r="D69" s="26" t="s">
        <v>181</v>
      </c>
      <c r="E69" s="26" t="s">
        <v>280</v>
      </c>
      <c r="F69" s="26"/>
      <c r="G69" s="34">
        <f>G70</f>
        <v>700500</v>
      </c>
    </row>
    <row r="70" spans="1:7" s="19" customFormat="1" ht="38.25">
      <c r="A70" s="33" t="s">
        <v>336</v>
      </c>
      <c r="B70" s="26" t="s">
        <v>115</v>
      </c>
      <c r="C70" s="26" t="s">
        <v>119</v>
      </c>
      <c r="D70" s="26" t="s">
        <v>181</v>
      </c>
      <c r="E70" s="26" t="s">
        <v>281</v>
      </c>
      <c r="F70" s="26"/>
      <c r="G70" s="34">
        <f>G71</f>
        <v>700500</v>
      </c>
    </row>
    <row r="71" spans="1:7" s="19" customFormat="1" ht="38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295</v>
      </c>
      <c r="F71" s="26"/>
      <c r="G71" s="34">
        <f>G72</f>
        <v>700500</v>
      </c>
    </row>
    <row r="72" spans="1:7" s="19" customFormat="1" ht="63.75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295</v>
      </c>
      <c r="F72" s="26" t="s">
        <v>122</v>
      </c>
      <c r="G72" s="34">
        <f>G73</f>
        <v>700500</v>
      </c>
    </row>
    <row r="73" spans="1:7" s="19" customFormat="1" ht="25.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295</v>
      </c>
      <c r="F73" s="26" t="s">
        <v>124</v>
      </c>
      <c r="G73" s="34">
        <v>700500</v>
      </c>
    </row>
    <row r="74" spans="1:7" s="19" customFormat="1" ht="25.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>
      <c r="A77" s="79" t="s">
        <v>279</v>
      </c>
      <c r="B77" s="26"/>
      <c r="C77" s="26" t="s">
        <v>181</v>
      </c>
      <c r="D77" s="26" t="s">
        <v>130</v>
      </c>
      <c r="E77" s="26" t="s">
        <v>280</v>
      </c>
      <c r="F77" s="26"/>
      <c r="G77" s="34">
        <f>G78</f>
        <v>211086.13</v>
      </c>
    </row>
    <row r="78" spans="1:7" s="19" customFormat="1" ht="38.25">
      <c r="A78" s="33" t="s">
        <v>336</v>
      </c>
      <c r="B78" s="26" t="s">
        <v>115</v>
      </c>
      <c r="C78" s="26" t="s">
        <v>181</v>
      </c>
      <c r="D78" s="26" t="s">
        <v>130</v>
      </c>
      <c r="E78" s="26" t="s">
        <v>281</v>
      </c>
      <c r="F78" s="26"/>
      <c r="G78" s="34">
        <f>SUM(G82,G79)</f>
        <v>211086.13</v>
      </c>
    </row>
    <row r="79" spans="1:7" s="19" customFormat="1" ht="66.75" customHeight="1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296</v>
      </c>
      <c r="F79" s="26"/>
      <c r="G79" s="34">
        <f>SUM(G80)</f>
        <v>144815.59</v>
      </c>
    </row>
    <row r="80" spans="1:7" s="19" customFormat="1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296</v>
      </c>
      <c r="F80" s="26" t="s">
        <v>131</v>
      </c>
      <c r="G80" s="34">
        <f>G81</f>
        <v>144815.59</v>
      </c>
    </row>
    <row r="81" spans="1:7" s="19" customFormat="1" ht="25.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296</v>
      </c>
      <c r="F81" s="39">
        <v>240</v>
      </c>
      <c r="G81" s="40">
        <v>144815.59</v>
      </c>
    </row>
    <row r="82" spans="1:7" s="19" customFormat="1" ht="69" customHeight="1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297</v>
      </c>
      <c r="F82" s="26"/>
      <c r="G82" s="34">
        <f>SUM(G83)</f>
        <v>66270.539999999994</v>
      </c>
    </row>
    <row r="83" spans="1:7" s="19" customFormat="1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297</v>
      </c>
      <c r="F83" s="26" t="s">
        <v>131</v>
      </c>
      <c r="G83" s="34">
        <f>G84</f>
        <v>66270.539999999994</v>
      </c>
    </row>
    <row r="84" spans="1:7" s="19" customFormat="1" ht="25.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297</v>
      </c>
      <c r="F84" s="39">
        <v>240</v>
      </c>
      <c r="G84" s="40">
        <v>66270.539999999994</v>
      </c>
    </row>
    <row r="85" spans="1:7" s="19" customFormat="1" ht="25.5" hidden="1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t="25.5" hidden="1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595000</v>
      </c>
    </row>
    <row r="91" spans="1:7" s="19" customFormat="1" ht="25.5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595000</v>
      </c>
    </row>
    <row r="92" spans="1:7" s="19" customFormat="1">
      <c r="A92" s="79" t="s">
        <v>279</v>
      </c>
      <c r="B92" s="36"/>
      <c r="C92" s="26" t="s">
        <v>181</v>
      </c>
      <c r="D92" s="26" t="s">
        <v>193</v>
      </c>
      <c r="E92" s="45" t="s">
        <v>285</v>
      </c>
      <c r="F92" s="53"/>
      <c r="G92" s="59">
        <f>G93</f>
        <v>595000</v>
      </c>
    </row>
    <row r="93" spans="1:7" s="19" customFormat="1" ht="25.5">
      <c r="A93" s="96" t="s">
        <v>287</v>
      </c>
      <c r="B93" s="36"/>
      <c r="C93" s="26" t="s">
        <v>181</v>
      </c>
      <c r="D93" s="26" t="s">
        <v>193</v>
      </c>
      <c r="E93" s="45" t="s">
        <v>286</v>
      </c>
      <c r="F93" s="53"/>
      <c r="G93" s="59">
        <f>G97+G94</f>
        <v>595000</v>
      </c>
    </row>
    <row r="94" spans="1:7" s="19" customFormat="1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328</v>
      </c>
      <c r="F94" s="53"/>
      <c r="G94" s="59">
        <f>G95</f>
        <v>595000</v>
      </c>
    </row>
    <row r="95" spans="1:7" s="19" customFormat="1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328</v>
      </c>
      <c r="F95" s="53" t="s">
        <v>131</v>
      </c>
      <c r="G95" s="59">
        <f>G96</f>
        <v>595000</v>
      </c>
    </row>
    <row r="96" spans="1:7" s="19" customFormat="1" ht="25.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328</v>
      </c>
      <c r="F96" s="53" t="s">
        <v>190</v>
      </c>
      <c r="G96" s="59">
        <v>595000</v>
      </c>
    </row>
    <row r="97" spans="1:7" s="19" customFormat="1" hidden="1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582946.13</v>
      </c>
    </row>
    <row r="100" spans="1:7" s="19" customFormat="1" ht="25.5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582946.13</v>
      </c>
    </row>
    <row r="101" spans="1:7" s="19" customFormat="1">
      <c r="A101" s="79" t="s">
        <v>279</v>
      </c>
      <c r="B101" s="36"/>
      <c r="C101" s="26" t="s">
        <v>181</v>
      </c>
      <c r="D101" s="26" t="s">
        <v>191</v>
      </c>
      <c r="E101" s="45" t="s">
        <v>285</v>
      </c>
      <c r="F101" s="53"/>
      <c r="G101" s="59">
        <f>G102+G109</f>
        <v>582946.13</v>
      </c>
    </row>
    <row r="102" spans="1:7" s="19" customFormat="1" ht="25.5">
      <c r="A102" s="96" t="s">
        <v>287</v>
      </c>
      <c r="B102" s="36"/>
      <c r="C102" s="26" t="s">
        <v>181</v>
      </c>
      <c r="D102" s="26" t="s">
        <v>191</v>
      </c>
      <c r="E102" s="45" t="s">
        <v>286</v>
      </c>
      <c r="F102" s="53"/>
      <c r="G102" s="59">
        <f>G106+G103</f>
        <v>524000</v>
      </c>
    </row>
    <row r="103" spans="1:7" s="19" customFormat="1" ht="25.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339</v>
      </c>
      <c r="F103" s="53"/>
      <c r="G103" s="59">
        <f>G104</f>
        <v>200000</v>
      </c>
    </row>
    <row r="104" spans="1:7" s="19" customFormat="1" ht="38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339</v>
      </c>
      <c r="F104" s="53" t="s">
        <v>162</v>
      </c>
      <c r="G104" s="59">
        <f>G105</f>
        <v>200000</v>
      </c>
    </row>
    <row r="105" spans="1:7" s="19" customFormat="1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339</v>
      </c>
      <c r="F105" s="53" t="s">
        <v>340</v>
      </c>
      <c r="G105" s="59">
        <v>200000</v>
      </c>
    </row>
    <row r="106" spans="1:7" s="19" customFormat="1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328</v>
      </c>
      <c r="F106" s="53"/>
      <c r="G106" s="59">
        <f>G107</f>
        <v>324000</v>
      </c>
    </row>
    <row r="107" spans="1:7" s="19" customFormat="1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328</v>
      </c>
      <c r="F107" s="53" t="s">
        <v>131</v>
      </c>
      <c r="G107" s="59">
        <f>G108</f>
        <v>324000</v>
      </c>
    </row>
    <row r="108" spans="1:7" s="19" customFormat="1" ht="25.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328</v>
      </c>
      <c r="F108" s="53" t="s">
        <v>190</v>
      </c>
      <c r="G108" s="59">
        <v>324000</v>
      </c>
    </row>
    <row r="109" spans="1:7" s="43" customFormat="1" ht="38.25">
      <c r="A109" s="46" t="s">
        <v>332</v>
      </c>
      <c r="B109" s="36">
        <v>650</v>
      </c>
      <c r="C109" s="26" t="s">
        <v>181</v>
      </c>
      <c r="D109" s="26" t="s">
        <v>191</v>
      </c>
      <c r="E109" s="45" t="s">
        <v>298</v>
      </c>
      <c r="F109" s="53"/>
      <c r="G109" s="59">
        <f>G110+G115</f>
        <v>58946.130000000005</v>
      </c>
    </row>
    <row r="110" spans="1:7" s="19" customFormat="1" ht="23.25" customHeight="1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299</v>
      </c>
      <c r="F110" s="53"/>
      <c r="G110" s="59">
        <f>G111+G113</f>
        <v>41262.29</v>
      </c>
    </row>
    <row r="111" spans="1:7" s="19" customFormat="1" ht="63.75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299</v>
      </c>
      <c r="F111" s="53" t="s">
        <v>122</v>
      </c>
      <c r="G111" s="59">
        <f>G112</f>
        <v>37923.29</v>
      </c>
    </row>
    <row r="112" spans="1:7" s="19" customFormat="1" ht="26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299</v>
      </c>
      <c r="F112" s="53" t="s">
        <v>124</v>
      </c>
      <c r="G112" s="59">
        <f>41262.29-3339</f>
        <v>37923.29</v>
      </c>
    </row>
    <row r="113" spans="1:9" s="19" customFormat="1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299</v>
      </c>
      <c r="F113" s="53" t="s">
        <v>131</v>
      </c>
      <c r="G113" s="59">
        <f>G114</f>
        <v>3339</v>
      </c>
    </row>
    <row r="114" spans="1:9" s="19" customFormat="1" ht="25.5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299</v>
      </c>
      <c r="F114" s="53" t="s">
        <v>190</v>
      </c>
      <c r="G114" s="59">
        <v>3339</v>
      </c>
    </row>
    <row r="115" spans="1:9" s="43" customFormat="1" ht="25.5">
      <c r="A115" s="52" t="s">
        <v>197</v>
      </c>
      <c r="B115" s="36">
        <v>650</v>
      </c>
      <c r="C115" s="26" t="s">
        <v>181</v>
      </c>
      <c r="D115" s="26" t="s">
        <v>191</v>
      </c>
      <c r="E115" s="45" t="s">
        <v>300</v>
      </c>
      <c r="F115" s="53"/>
      <c r="G115" s="59">
        <f>G116+G118</f>
        <v>17683.84</v>
      </c>
    </row>
    <row r="116" spans="1:9" s="43" customFormat="1" ht="63.75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300</v>
      </c>
      <c r="F116" s="53" t="s">
        <v>122</v>
      </c>
      <c r="G116" s="59">
        <f>G117</f>
        <v>16252.84</v>
      </c>
    </row>
    <row r="117" spans="1:9" s="43" customFormat="1" ht="25.5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300</v>
      </c>
      <c r="F117" s="53" t="s">
        <v>124</v>
      </c>
      <c r="G117" s="59">
        <f>17683.84-1431</f>
        <v>16252.84</v>
      </c>
    </row>
    <row r="118" spans="1:9" s="43" customFormat="1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300</v>
      </c>
      <c r="F118" s="53" t="s">
        <v>131</v>
      </c>
      <c r="G118" s="59">
        <f>G119</f>
        <v>1431</v>
      </c>
    </row>
    <row r="119" spans="1:9" s="43" customFormat="1" ht="25.5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300</v>
      </c>
      <c r="F119" s="53" t="s">
        <v>190</v>
      </c>
      <c r="G119" s="59">
        <v>1431</v>
      </c>
    </row>
    <row r="120" spans="1:9" s="19" customFormat="1" ht="26.25" hidden="1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>
      <c r="A122" s="60" t="s">
        <v>198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21013030.699999999</v>
      </c>
    </row>
    <row r="123" spans="1:9" s="19" customFormat="1">
      <c r="A123" s="51" t="s">
        <v>199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7768300</v>
      </c>
    </row>
    <row r="124" spans="1:9" s="19" customFormat="1" ht="38.2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7768300</v>
      </c>
    </row>
    <row r="125" spans="1:9" s="19" customFormat="1">
      <c r="A125" s="193" t="s">
        <v>279</v>
      </c>
      <c r="B125" s="48"/>
      <c r="C125" s="26" t="s">
        <v>130</v>
      </c>
      <c r="D125" s="26" t="s">
        <v>117</v>
      </c>
      <c r="E125" s="26" t="s">
        <v>289</v>
      </c>
      <c r="F125" s="26"/>
      <c r="G125" s="34">
        <f>G126</f>
        <v>7768300</v>
      </c>
    </row>
    <row r="126" spans="1:9" s="19" customFormat="1" ht="38.25">
      <c r="A126" s="33" t="s">
        <v>291</v>
      </c>
      <c r="B126" s="26" t="s">
        <v>115</v>
      </c>
      <c r="C126" s="26" t="s">
        <v>130</v>
      </c>
      <c r="D126" s="26" t="s">
        <v>117</v>
      </c>
      <c r="E126" s="26" t="s">
        <v>290</v>
      </c>
      <c r="F126" s="26"/>
      <c r="G126" s="34">
        <f>G127+G130</f>
        <v>7768300</v>
      </c>
    </row>
    <row r="127" spans="1:9" s="43" customFormat="1" ht="25.5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292</v>
      </c>
      <c r="F127" s="26"/>
      <c r="G127" s="34">
        <f>G128</f>
        <v>4184300</v>
      </c>
      <c r="H127" s="49"/>
      <c r="I127" s="49"/>
    </row>
    <row r="128" spans="1:9" s="43" customFormat="1" ht="38.25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292</v>
      </c>
      <c r="F128" s="26" t="s">
        <v>162</v>
      </c>
      <c r="G128" s="34">
        <f>G129</f>
        <v>4184300</v>
      </c>
      <c r="H128" s="49"/>
      <c r="I128" s="49"/>
    </row>
    <row r="129" spans="1:9" s="19" customFormat="1" ht="13.9" customHeight="1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292</v>
      </c>
      <c r="F129" s="26" t="s">
        <v>164</v>
      </c>
      <c r="G129" s="34">
        <v>4184300</v>
      </c>
    </row>
    <row r="130" spans="1:9" s="43" customFormat="1" ht="25.5">
      <c r="A130" s="47" t="s">
        <v>200</v>
      </c>
      <c r="B130" s="26" t="s">
        <v>115</v>
      </c>
      <c r="C130" s="26" t="s">
        <v>130</v>
      </c>
      <c r="D130" s="26" t="s">
        <v>117</v>
      </c>
      <c r="E130" s="26" t="s">
        <v>341</v>
      </c>
      <c r="F130" s="26"/>
      <c r="G130" s="34">
        <f>G131</f>
        <v>3584000</v>
      </c>
      <c r="H130" s="49"/>
      <c r="I130" s="49"/>
    </row>
    <row r="131" spans="1:9" s="43" customFormat="1" ht="38.25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341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341</v>
      </c>
      <c r="F132" s="26" t="s">
        <v>164</v>
      </c>
      <c r="G132" s="34">
        <v>3584000</v>
      </c>
    </row>
    <row r="133" spans="1:9" s="19" customFormat="1" hidden="1">
      <c r="A133" s="31" t="s">
        <v>207</v>
      </c>
      <c r="B133" s="32" t="s">
        <v>115</v>
      </c>
      <c r="C133" s="32" t="s">
        <v>130</v>
      </c>
      <c r="D133" s="32" t="s">
        <v>208</v>
      </c>
      <c r="E133" s="32"/>
      <c r="F133" s="32"/>
      <c r="G133" s="27">
        <f t="shared" ref="G133:G137" si="1">G134</f>
        <v>0</v>
      </c>
    </row>
    <row r="134" spans="1:9" s="19" customFormat="1" hidden="1">
      <c r="A134" s="44" t="s">
        <v>174</v>
      </c>
      <c r="B134" s="36"/>
      <c r="C134" s="26" t="s">
        <v>130</v>
      </c>
      <c r="D134" s="26" t="s">
        <v>208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>
      <c r="A135" s="46" t="s">
        <v>176</v>
      </c>
      <c r="B135" s="36"/>
      <c r="C135" s="26" t="s">
        <v>130</v>
      </c>
      <c r="D135" s="26" t="s">
        <v>208</v>
      </c>
      <c r="E135" s="26" t="s">
        <v>177</v>
      </c>
      <c r="F135" s="39"/>
      <c r="G135" s="40">
        <f t="shared" si="1"/>
        <v>0</v>
      </c>
    </row>
    <row r="136" spans="1:9" s="19" customFormat="1" ht="25.5" hidden="1">
      <c r="A136" s="33" t="s">
        <v>210</v>
      </c>
      <c r="B136" s="36"/>
      <c r="C136" s="26" t="s">
        <v>130</v>
      </c>
      <c r="D136" s="26" t="s">
        <v>208</v>
      </c>
      <c r="E136" s="26" t="s">
        <v>211</v>
      </c>
      <c r="F136" s="39"/>
      <c r="G136" s="40">
        <f t="shared" si="1"/>
        <v>0</v>
      </c>
    </row>
    <row r="137" spans="1:9" s="19" customFormat="1" ht="38.25" hidden="1">
      <c r="A137" s="35" t="s">
        <v>161</v>
      </c>
      <c r="B137" s="36"/>
      <c r="C137" s="26" t="s">
        <v>130</v>
      </c>
      <c r="D137" s="26" t="s">
        <v>208</v>
      </c>
      <c r="E137" s="26" t="s">
        <v>211</v>
      </c>
      <c r="F137" s="53" t="s">
        <v>131</v>
      </c>
      <c r="G137" s="34">
        <f t="shared" si="1"/>
        <v>0</v>
      </c>
    </row>
    <row r="138" spans="1:9" s="19" customFormat="1" hidden="1">
      <c r="A138" s="33" t="s">
        <v>163</v>
      </c>
      <c r="B138" s="36"/>
      <c r="C138" s="26" t="s">
        <v>130</v>
      </c>
      <c r="D138" s="26" t="s">
        <v>208</v>
      </c>
      <c r="E138" s="26" t="s">
        <v>211</v>
      </c>
      <c r="F138" s="53" t="s">
        <v>190</v>
      </c>
      <c r="G138" s="40"/>
      <c r="I138" s="43"/>
    </row>
    <row r="139" spans="1:9" s="19" customFormat="1">
      <c r="A139" s="31" t="s">
        <v>212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>
      <c r="A140" s="35" t="s">
        <v>329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>
      <c r="A141" s="79" t="s">
        <v>279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>
      <c r="A142" s="35" t="s">
        <v>301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76.5" hidden="1">
      <c r="A143" s="35" t="s">
        <v>201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>
      <c r="A149" s="35" t="s">
        <v>209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>
      <c r="A152" s="35" t="s">
        <v>213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>
      <c r="A155" s="51" t="s">
        <v>214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38.2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>
      <c r="A157" s="79" t="s">
        <v>279</v>
      </c>
      <c r="B157" s="36"/>
      <c r="C157" s="37">
        <v>4</v>
      </c>
      <c r="D157" s="37">
        <v>10</v>
      </c>
      <c r="E157" s="26" t="s">
        <v>280</v>
      </c>
      <c r="F157" s="39"/>
      <c r="G157" s="40">
        <f>G158</f>
        <v>370000</v>
      </c>
    </row>
    <row r="158" spans="1:9" s="19" customFormat="1" ht="27.75" customHeight="1">
      <c r="A158" s="33" t="s">
        <v>336</v>
      </c>
      <c r="B158" s="36">
        <v>650</v>
      </c>
      <c r="C158" s="37">
        <v>4</v>
      </c>
      <c r="D158" s="37">
        <v>10</v>
      </c>
      <c r="E158" s="26" t="s">
        <v>281</v>
      </c>
      <c r="F158" s="39" t="s">
        <v>132</v>
      </c>
      <c r="G158" s="40">
        <f>G159</f>
        <v>370000</v>
      </c>
    </row>
    <row r="159" spans="1:9" s="19" customFormat="1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>
      <c r="A162" s="51" t="s">
        <v>215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>
      <c r="A163" s="35" t="s">
        <v>217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>
      <c r="A164" s="35" t="s">
        <v>279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>
      <c r="A165" s="35" t="s">
        <v>302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>
      <c r="A167" s="33" t="s">
        <v>139</v>
      </c>
      <c r="B167" s="26" t="s">
        <v>115</v>
      </c>
      <c r="C167" s="48" t="s">
        <v>130</v>
      </c>
      <c r="D167" s="48" t="s">
        <v>216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>
      <c r="A168" s="35" t="s">
        <v>140</v>
      </c>
      <c r="B168" s="36">
        <v>650</v>
      </c>
      <c r="C168" s="48" t="s">
        <v>130</v>
      </c>
      <c r="D168" s="48" t="s">
        <v>216</v>
      </c>
      <c r="E168" s="38">
        <v>1640299990</v>
      </c>
      <c r="F168" s="39">
        <v>240</v>
      </c>
      <c r="G168" s="40">
        <v>1000</v>
      </c>
    </row>
    <row r="169" spans="1:7" s="19" customFormat="1">
      <c r="A169" s="29" t="s">
        <v>218</v>
      </c>
      <c r="B169" s="32" t="s">
        <v>115</v>
      </c>
      <c r="C169" s="32" t="s">
        <v>208</v>
      </c>
      <c r="D169" s="32"/>
      <c r="E169" s="32"/>
      <c r="F169" s="32"/>
      <c r="G169" s="27">
        <f>SUM(G184,G170,G177)</f>
        <v>12385023.73</v>
      </c>
    </row>
    <row r="170" spans="1:7" s="19" customFormat="1">
      <c r="A170" s="29" t="s">
        <v>219</v>
      </c>
      <c r="B170" s="32" t="s">
        <v>115</v>
      </c>
      <c r="C170" s="32" t="s">
        <v>208</v>
      </c>
      <c r="D170" s="32" t="s">
        <v>117</v>
      </c>
      <c r="E170" s="32"/>
      <c r="F170" s="32"/>
      <c r="G170" s="27">
        <f>G171</f>
        <v>600000</v>
      </c>
    </row>
    <row r="171" spans="1:7" s="19" customFormat="1" ht="38.25">
      <c r="A171" s="47" t="s">
        <v>158</v>
      </c>
      <c r="B171" s="26" t="s">
        <v>115</v>
      </c>
      <c r="C171" s="26" t="s">
        <v>208</v>
      </c>
      <c r="D171" s="26" t="s">
        <v>117</v>
      </c>
      <c r="E171" s="26" t="s">
        <v>159</v>
      </c>
      <c r="F171" s="26"/>
      <c r="G171" s="34">
        <f>G173</f>
        <v>600000</v>
      </c>
    </row>
    <row r="172" spans="1:7" s="19" customFormat="1">
      <c r="A172" s="35" t="s">
        <v>279</v>
      </c>
      <c r="B172" s="26"/>
      <c r="C172" s="26" t="s">
        <v>208</v>
      </c>
      <c r="D172" s="26" t="s">
        <v>117</v>
      </c>
      <c r="E172" s="26" t="s">
        <v>289</v>
      </c>
      <c r="F172" s="26"/>
      <c r="G172" s="34">
        <f>G173</f>
        <v>600000</v>
      </c>
    </row>
    <row r="173" spans="1:7" s="19" customFormat="1" ht="38.25">
      <c r="A173" s="33" t="s">
        <v>291</v>
      </c>
      <c r="B173" s="26" t="s">
        <v>115</v>
      </c>
      <c r="C173" s="26" t="s">
        <v>208</v>
      </c>
      <c r="D173" s="26" t="s">
        <v>117</v>
      </c>
      <c r="E173" s="26" t="s">
        <v>290</v>
      </c>
      <c r="F173" s="26"/>
      <c r="G173" s="34">
        <f>G174</f>
        <v>600000</v>
      </c>
    </row>
    <row r="174" spans="1:7" s="19" customFormat="1">
      <c r="A174" s="33" t="s">
        <v>157</v>
      </c>
      <c r="B174" s="26" t="s">
        <v>115</v>
      </c>
      <c r="C174" s="26" t="s">
        <v>208</v>
      </c>
      <c r="D174" s="26" t="s">
        <v>117</v>
      </c>
      <c r="E174" s="26" t="s">
        <v>294</v>
      </c>
      <c r="F174" s="26"/>
      <c r="G174" s="34">
        <f>G175</f>
        <v>600000</v>
      </c>
    </row>
    <row r="175" spans="1:7" s="19" customFormat="1">
      <c r="A175" s="33" t="s">
        <v>139</v>
      </c>
      <c r="B175" s="26" t="s">
        <v>115</v>
      </c>
      <c r="C175" s="26" t="s">
        <v>208</v>
      </c>
      <c r="D175" s="26" t="s">
        <v>117</v>
      </c>
      <c r="E175" s="26" t="s">
        <v>294</v>
      </c>
      <c r="F175" s="26" t="s">
        <v>131</v>
      </c>
      <c r="G175" s="34">
        <f>G176</f>
        <v>600000</v>
      </c>
    </row>
    <row r="176" spans="1:7" s="19" customFormat="1" ht="25.5">
      <c r="A176" s="35" t="s">
        <v>140</v>
      </c>
      <c r="B176" s="36">
        <v>650</v>
      </c>
      <c r="C176" s="26" t="s">
        <v>208</v>
      </c>
      <c r="D176" s="26" t="s">
        <v>117</v>
      </c>
      <c r="E176" s="26" t="s">
        <v>294</v>
      </c>
      <c r="F176" s="39">
        <v>240</v>
      </c>
      <c r="G176" s="40">
        <v>600000</v>
      </c>
    </row>
    <row r="177" spans="1:7" s="19" customFormat="1">
      <c r="A177" s="29" t="s">
        <v>221</v>
      </c>
      <c r="B177" s="32" t="s">
        <v>115</v>
      </c>
      <c r="C177" s="32" t="s">
        <v>208</v>
      </c>
      <c r="D177" s="32" t="s">
        <v>119</v>
      </c>
      <c r="E177" s="32"/>
      <c r="F177" s="32"/>
      <c r="G177" s="27">
        <f>G179</f>
        <v>5000</v>
      </c>
    </row>
    <row r="178" spans="1:7" s="19" customFormat="1" ht="38.25">
      <c r="A178" s="47" t="s">
        <v>158</v>
      </c>
      <c r="B178" s="26" t="s">
        <v>115</v>
      </c>
      <c r="C178" s="26" t="s">
        <v>208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>
      <c r="A179" s="35" t="s">
        <v>279</v>
      </c>
      <c r="B179" s="26" t="s">
        <v>115</v>
      </c>
      <c r="C179" s="26" t="s">
        <v>208</v>
      </c>
      <c r="D179" s="26" t="s">
        <v>119</v>
      </c>
      <c r="E179" s="26" t="s">
        <v>289</v>
      </c>
      <c r="F179" s="26"/>
      <c r="G179" s="34">
        <f>G180</f>
        <v>5000</v>
      </c>
    </row>
    <row r="180" spans="1:7" s="19" customFormat="1" ht="38.25">
      <c r="A180" s="33" t="s">
        <v>291</v>
      </c>
      <c r="B180" s="26"/>
      <c r="C180" s="26" t="s">
        <v>208</v>
      </c>
      <c r="D180" s="26" t="s">
        <v>119</v>
      </c>
      <c r="E180" s="26" t="s">
        <v>290</v>
      </c>
      <c r="F180" s="26"/>
      <c r="G180" s="34">
        <f>G181</f>
        <v>5000</v>
      </c>
    </row>
    <row r="181" spans="1:7" s="19" customFormat="1">
      <c r="A181" s="33" t="s">
        <v>222</v>
      </c>
      <c r="B181" s="26" t="s">
        <v>115</v>
      </c>
      <c r="C181" s="26" t="s">
        <v>208</v>
      </c>
      <c r="D181" s="26" t="s">
        <v>119</v>
      </c>
      <c r="E181" s="26" t="s">
        <v>294</v>
      </c>
      <c r="F181" s="26"/>
      <c r="G181" s="34">
        <f>G182</f>
        <v>5000</v>
      </c>
    </row>
    <row r="182" spans="1:7" s="19" customFormat="1">
      <c r="A182" s="33" t="s">
        <v>139</v>
      </c>
      <c r="B182" s="26" t="s">
        <v>115</v>
      </c>
      <c r="C182" s="26" t="s">
        <v>208</v>
      </c>
      <c r="D182" s="26" t="s">
        <v>119</v>
      </c>
      <c r="E182" s="26" t="s">
        <v>294</v>
      </c>
      <c r="F182" s="26" t="s">
        <v>131</v>
      </c>
      <c r="G182" s="34">
        <f>G183</f>
        <v>5000</v>
      </c>
    </row>
    <row r="183" spans="1:7" s="19" customFormat="1" ht="25.5">
      <c r="A183" s="35" t="s">
        <v>140</v>
      </c>
      <c r="B183" s="36">
        <v>650</v>
      </c>
      <c r="C183" s="26" t="s">
        <v>208</v>
      </c>
      <c r="D183" s="26" t="s">
        <v>119</v>
      </c>
      <c r="E183" s="26" t="s">
        <v>294</v>
      </c>
      <c r="F183" s="39">
        <v>240</v>
      </c>
      <c r="G183" s="40">
        <v>5000</v>
      </c>
    </row>
    <row r="184" spans="1:7" s="19" customFormat="1">
      <c r="A184" s="31" t="s">
        <v>223</v>
      </c>
      <c r="B184" s="32" t="s">
        <v>115</v>
      </c>
      <c r="C184" s="32" t="s">
        <v>208</v>
      </c>
      <c r="D184" s="32" t="s">
        <v>181</v>
      </c>
      <c r="E184" s="32"/>
      <c r="F184" s="32"/>
      <c r="G184" s="27">
        <f>G202+G185+G193</f>
        <v>11780023.73</v>
      </c>
    </row>
    <row r="185" spans="1:7" s="19" customFormat="1" ht="25.5">
      <c r="A185" s="35" t="s">
        <v>329</v>
      </c>
      <c r="B185" s="48" t="s">
        <v>115</v>
      </c>
      <c r="C185" s="26" t="s">
        <v>208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>
      <c r="A186" s="79" t="s">
        <v>279</v>
      </c>
      <c r="B186" s="48"/>
      <c r="C186" s="26" t="s">
        <v>208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>
      <c r="A187" s="35" t="s">
        <v>301</v>
      </c>
      <c r="B187" s="48" t="s">
        <v>115</v>
      </c>
      <c r="C187" s="26" t="s">
        <v>208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>
      <c r="A188" s="35" t="s">
        <v>157</v>
      </c>
      <c r="B188" s="26" t="s">
        <v>115</v>
      </c>
      <c r="C188" s="26" t="s">
        <v>208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>
      <c r="A189" s="33" t="s">
        <v>139</v>
      </c>
      <c r="B189" s="26" t="s">
        <v>115</v>
      </c>
      <c r="C189" s="26" t="s">
        <v>208</v>
      </c>
      <c r="D189" s="26" t="s">
        <v>181</v>
      </c>
      <c r="E189" s="38">
        <v>1840299990</v>
      </c>
      <c r="F189" s="26" t="s">
        <v>131</v>
      </c>
      <c r="G189" s="34">
        <f>G190</f>
        <v>696984.11</v>
      </c>
    </row>
    <row r="190" spans="1:7" s="19" customFormat="1" ht="25.5">
      <c r="A190" s="35" t="s">
        <v>140</v>
      </c>
      <c r="B190" s="36">
        <v>650</v>
      </c>
      <c r="C190" s="26" t="s">
        <v>208</v>
      </c>
      <c r="D190" s="26" t="s">
        <v>181</v>
      </c>
      <c r="E190" s="38">
        <v>1840299990</v>
      </c>
      <c r="F190" s="39">
        <v>240</v>
      </c>
      <c r="G190" s="40">
        <v>696984.11</v>
      </c>
    </row>
    <row r="191" spans="1:7" s="19" customFormat="1">
      <c r="A191" s="35" t="s">
        <v>165</v>
      </c>
      <c r="B191" s="26" t="s">
        <v>115</v>
      </c>
      <c r="C191" s="26" t="s">
        <v>208</v>
      </c>
      <c r="D191" s="26" t="s">
        <v>181</v>
      </c>
      <c r="E191" s="38">
        <v>1840299990</v>
      </c>
      <c r="F191" s="26" t="s">
        <v>166</v>
      </c>
      <c r="G191" s="34">
        <f>G192</f>
        <v>70015.89</v>
      </c>
    </row>
    <row r="192" spans="1:7" s="19" customFormat="1">
      <c r="A192" s="35" t="s">
        <v>167</v>
      </c>
      <c r="B192" s="26" t="s">
        <v>115</v>
      </c>
      <c r="C192" s="26" t="s">
        <v>208</v>
      </c>
      <c r="D192" s="26" t="s">
        <v>181</v>
      </c>
      <c r="E192" s="38">
        <v>1840299990</v>
      </c>
      <c r="F192" s="39">
        <v>540</v>
      </c>
      <c r="G192" s="40">
        <v>70015.89</v>
      </c>
    </row>
    <row r="193" spans="1:7" s="19" customFormat="1" ht="25.5" hidden="1">
      <c r="A193" s="47" t="s">
        <v>172</v>
      </c>
      <c r="B193" s="48" t="s">
        <v>115</v>
      </c>
      <c r="C193" s="26" t="s">
        <v>208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>
      <c r="A194" s="79" t="s">
        <v>279</v>
      </c>
      <c r="B194" s="48"/>
      <c r="C194" s="26" t="s">
        <v>208</v>
      </c>
      <c r="D194" s="26" t="s">
        <v>181</v>
      </c>
      <c r="E194" s="26" t="s">
        <v>303</v>
      </c>
      <c r="F194" s="26"/>
      <c r="G194" s="34">
        <f>G195</f>
        <v>0</v>
      </c>
    </row>
    <row r="195" spans="1:7" s="19" customFormat="1" ht="12" hidden="1" customHeight="1">
      <c r="A195" s="33" t="s">
        <v>304</v>
      </c>
      <c r="B195" s="26" t="s">
        <v>115</v>
      </c>
      <c r="C195" s="26" t="s">
        <v>208</v>
      </c>
      <c r="D195" s="26" t="s">
        <v>181</v>
      </c>
      <c r="E195" s="26" t="s">
        <v>305</v>
      </c>
      <c r="F195" s="26"/>
      <c r="G195" s="34">
        <f>G196</f>
        <v>0</v>
      </c>
    </row>
    <row r="196" spans="1:7" s="19" customFormat="1" hidden="1">
      <c r="A196" s="35" t="s">
        <v>157</v>
      </c>
      <c r="B196" s="26" t="s">
        <v>115</v>
      </c>
      <c r="C196" s="26" t="s">
        <v>208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>
      <c r="A197" s="33" t="s">
        <v>139</v>
      </c>
      <c r="B197" s="26" t="s">
        <v>115</v>
      </c>
      <c r="C197" s="26" t="s">
        <v>208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>
      <c r="A198" s="35" t="s">
        <v>140</v>
      </c>
      <c r="B198" s="36">
        <v>650</v>
      </c>
      <c r="C198" s="26" t="s">
        <v>208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t="25.5" hidden="1">
      <c r="A199" s="33" t="s">
        <v>224</v>
      </c>
      <c r="B199" s="26" t="s">
        <v>115</v>
      </c>
      <c r="C199" s="26" t="s">
        <v>208</v>
      </c>
      <c r="D199" s="26" t="s">
        <v>181</v>
      </c>
      <c r="E199" s="26" t="s">
        <v>225</v>
      </c>
      <c r="F199" s="26"/>
      <c r="G199" s="34">
        <f>G200</f>
        <v>0</v>
      </c>
    </row>
    <row r="200" spans="1:7" s="19" customFormat="1" hidden="1">
      <c r="A200" s="33" t="s">
        <v>139</v>
      </c>
      <c r="B200" s="26" t="s">
        <v>115</v>
      </c>
      <c r="C200" s="26" t="s">
        <v>208</v>
      </c>
      <c r="D200" s="26" t="s">
        <v>181</v>
      </c>
      <c r="E200" s="26" t="s">
        <v>225</v>
      </c>
      <c r="F200" s="26" t="s">
        <v>131</v>
      </c>
      <c r="G200" s="34">
        <f>G201</f>
        <v>0</v>
      </c>
    </row>
    <row r="201" spans="1:7" s="19" customFormat="1" ht="25.5" hidden="1">
      <c r="A201" s="35" t="s">
        <v>140</v>
      </c>
      <c r="B201" s="36">
        <v>650</v>
      </c>
      <c r="C201" s="26" t="s">
        <v>208</v>
      </c>
      <c r="D201" s="26" t="s">
        <v>181</v>
      </c>
      <c r="E201" s="26" t="s">
        <v>225</v>
      </c>
      <c r="F201" s="39">
        <v>240</v>
      </c>
      <c r="G201" s="40"/>
    </row>
    <row r="202" spans="1:7" s="19" customFormat="1" ht="38.25">
      <c r="A202" s="47" t="s">
        <v>220</v>
      </c>
      <c r="B202" s="48" t="s">
        <v>115</v>
      </c>
      <c r="C202" s="26" t="s">
        <v>208</v>
      </c>
      <c r="D202" s="26" t="s">
        <v>181</v>
      </c>
      <c r="E202" s="26" t="s">
        <v>202</v>
      </c>
      <c r="F202" s="26"/>
      <c r="G202" s="34">
        <f>G209+G203</f>
        <v>11013023.73</v>
      </c>
    </row>
    <row r="203" spans="1:7" s="19" customFormat="1" ht="25.5">
      <c r="A203" s="47" t="s">
        <v>307</v>
      </c>
      <c r="B203" s="48"/>
      <c r="C203" s="26" t="s">
        <v>208</v>
      </c>
      <c r="D203" s="26" t="s">
        <v>181</v>
      </c>
      <c r="E203" s="26" t="s">
        <v>306</v>
      </c>
      <c r="F203" s="26"/>
      <c r="G203" s="34">
        <f>G204</f>
        <v>7072371.5800000001</v>
      </c>
    </row>
    <row r="204" spans="1:7" s="19" customFormat="1" ht="15.75" customHeight="1">
      <c r="A204" s="33" t="s">
        <v>226</v>
      </c>
      <c r="B204" s="26" t="s">
        <v>115</v>
      </c>
      <c r="C204" s="26" t="s">
        <v>208</v>
      </c>
      <c r="D204" s="26" t="s">
        <v>181</v>
      </c>
      <c r="E204" s="26" t="s">
        <v>308</v>
      </c>
      <c r="F204" s="26"/>
      <c r="G204" s="34">
        <f>G205</f>
        <v>7072371.5800000001</v>
      </c>
    </row>
    <row r="205" spans="1:7" s="19" customFormat="1" ht="12" customHeight="1">
      <c r="A205" s="33" t="s">
        <v>227</v>
      </c>
      <c r="B205" s="26" t="s">
        <v>115</v>
      </c>
      <c r="C205" s="26" t="s">
        <v>208</v>
      </c>
      <c r="D205" s="26" t="s">
        <v>181</v>
      </c>
      <c r="E205" s="26" t="s">
        <v>310</v>
      </c>
      <c r="F205" s="26"/>
      <c r="G205" s="34">
        <f>G206</f>
        <v>7072371.5800000001</v>
      </c>
    </row>
    <row r="206" spans="1:7" s="19" customFormat="1">
      <c r="A206" s="33" t="s">
        <v>139</v>
      </c>
      <c r="B206" s="26" t="s">
        <v>115</v>
      </c>
      <c r="C206" s="26" t="s">
        <v>208</v>
      </c>
      <c r="D206" s="26" t="s">
        <v>181</v>
      </c>
      <c r="E206" s="26" t="s">
        <v>310</v>
      </c>
      <c r="F206" s="26" t="s">
        <v>131</v>
      </c>
      <c r="G206" s="34">
        <f>G207</f>
        <v>7072371.5800000001</v>
      </c>
    </row>
    <row r="207" spans="1:7" s="19" customFormat="1" ht="26.25" customHeight="1">
      <c r="A207" s="35" t="s">
        <v>140</v>
      </c>
      <c r="B207" s="36">
        <v>650</v>
      </c>
      <c r="C207" s="26" t="s">
        <v>208</v>
      </c>
      <c r="D207" s="26" t="s">
        <v>181</v>
      </c>
      <c r="E207" s="26" t="s">
        <v>310</v>
      </c>
      <c r="F207" s="39">
        <v>240</v>
      </c>
      <c r="G207" s="40">
        <f>7072371.58-707237.16+707237.16</f>
        <v>7072371.5800000001</v>
      </c>
    </row>
    <row r="208" spans="1:7" s="19" customFormat="1" ht="16.5" customHeight="1">
      <c r="A208" s="79" t="s">
        <v>279</v>
      </c>
      <c r="B208" s="36"/>
      <c r="C208" s="26" t="s">
        <v>208</v>
      </c>
      <c r="D208" s="26" t="s">
        <v>181</v>
      </c>
      <c r="E208" s="26" t="s">
        <v>309</v>
      </c>
      <c r="F208" s="39"/>
      <c r="G208" s="40">
        <f>G209</f>
        <v>3940652.1500000004</v>
      </c>
    </row>
    <row r="209" spans="1:8" s="19" customFormat="1" ht="24" customHeight="1">
      <c r="A209" s="33" t="s">
        <v>337</v>
      </c>
      <c r="B209" s="26" t="s">
        <v>115</v>
      </c>
      <c r="C209" s="26" t="s">
        <v>208</v>
      </c>
      <c r="D209" s="26" t="s">
        <v>181</v>
      </c>
      <c r="E209" s="26" t="s">
        <v>311</v>
      </c>
      <c r="F209" s="26"/>
      <c r="G209" s="34">
        <f>G210+G213</f>
        <v>3940652.1500000004</v>
      </c>
    </row>
    <row r="210" spans="1:8" s="19" customFormat="1">
      <c r="A210" s="33" t="s">
        <v>157</v>
      </c>
      <c r="B210" s="26" t="s">
        <v>115</v>
      </c>
      <c r="C210" s="26" t="s">
        <v>208</v>
      </c>
      <c r="D210" s="26" t="s">
        <v>181</v>
      </c>
      <c r="E210" s="26" t="s">
        <v>312</v>
      </c>
      <c r="F210" s="26"/>
      <c r="G210" s="34">
        <f>G211</f>
        <v>3233414.99</v>
      </c>
    </row>
    <row r="211" spans="1:8" s="19" customFormat="1">
      <c r="A211" s="33" t="s">
        <v>139</v>
      </c>
      <c r="B211" s="26" t="s">
        <v>115</v>
      </c>
      <c r="C211" s="26" t="s">
        <v>208</v>
      </c>
      <c r="D211" s="26" t="s">
        <v>181</v>
      </c>
      <c r="E211" s="26" t="s">
        <v>312</v>
      </c>
      <c r="F211" s="26" t="s">
        <v>131</v>
      </c>
      <c r="G211" s="34">
        <f>G212</f>
        <v>3233414.99</v>
      </c>
    </row>
    <row r="212" spans="1:8" s="19" customFormat="1" ht="25.5">
      <c r="A212" s="35" t="s">
        <v>140</v>
      </c>
      <c r="B212" s="36">
        <v>650</v>
      </c>
      <c r="C212" s="26" t="s">
        <v>208</v>
      </c>
      <c r="D212" s="26" t="s">
        <v>181</v>
      </c>
      <c r="E212" s="26" t="s">
        <v>312</v>
      </c>
      <c r="F212" s="39">
        <v>240</v>
      </c>
      <c r="G212" s="40">
        <v>3233414.99</v>
      </c>
    </row>
    <row r="213" spans="1:8" s="19" customFormat="1">
      <c r="A213" s="35" t="s">
        <v>165</v>
      </c>
      <c r="B213" s="26" t="s">
        <v>115</v>
      </c>
      <c r="C213" s="26" t="s">
        <v>208</v>
      </c>
      <c r="D213" s="26" t="s">
        <v>181</v>
      </c>
      <c r="E213" s="26" t="s">
        <v>312</v>
      </c>
      <c r="F213" s="26" t="s">
        <v>166</v>
      </c>
      <c r="G213" s="34">
        <f>G214</f>
        <v>707237.16</v>
      </c>
    </row>
    <row r="214" spans="1:8" s="19" customFormat="1">
      <c r="A214" s="35" t="s">
        <v>167</v>
      </c>
      <c r="B214" s="26" t="s">
        <v>115</v>
      </c>
      <c r="C214" s="26" t="s">
        <v>208</v>
      </c>
      <c r="D214" s="26" t="s">
        <v>181</v>
      </c>
      <c r="E214" s="26" t="s">
        <v>312</v>
      </c>
      <c r="F214" s="39">
        <v>540</v>
      </c>
      <c r="G214" s="40">
        <v>707237.16</v>
      </c>
    </row>
    <row r="215" spans="1:8" s="19" customFormat="1" ht="38.25" hidden="1">
      <c r="A215" s="35" t="s">
        <v>161</v>
      </c>
      <c r="B215" s="36"/>
      <c r="C215" s="26" t="s">
        <v>208</v>
      </c>
      <c r="D215" s="26" t="s">
        <v>181</v>
      </c>
      <c r="E215" s="26" t="s">
        <v>203</v>
      </c>
      <c r="F215" s="39">
        <v>600</v>
      </c>
      <c r="G215" s="40">
        <f>G216</f>
        <v>0</v>
      </c>
    </row>
    <row r="216" spans="1:8" s="19" customFormat="1" hidden="1">
      <c r="A216" s="33" t="s">
        <v>163</v>
      </c>
      <c r="B216" s="36"/>
      <c r="C216" s="26" t="s">
        <v>208</v>
      </c>
      <c r="D216" s="26" t="s">
        <v>181</v>
      </c>
      <c r="E216" s="26" t="s">
        <v>203</v>
      </c>
      <c r="F216" s="39">
        <v>610</v>
      </c>
      <c r="G216" s="40"/>
    </row>
    <row r="217" spans="1:8" s="19" customFormat="1">
      <c r="A217" s="31" t="s">
        <v>233</v>
      </c>
      <c r="B217" s="32" t="s">
        <v>115</v>
      </c>
      <c r="C217" s="32" t="s">
        <v>205</v>
      </c>
      <c r="D217" s="32"/>
      <c r="E217" s="32"/>
      <c r="F217" s="32"/>
      <c r="G217" s="27">
        <f>G218</f>
        <v>18764911.710000001</v>
      </c>
    </row>
    <row r="218" spans="1:8" s="19" customFormat="1">
      <c r="A218" s="33" t="s">
        <v>234</v>
      </c>
      <c r="B218" s="26" t="s">
        <v>115</v>
      </c>
      <c r="C218" s="26" t="s">
        <v>205</v>
      </c>
      <c r="D218" s="26" t="s">
        <v>117</v>
      </c>
      <c r="E218" s="26"/>
      <c r="F218" s="26"/>
      <c r="G218" s="34">
        <f>SUM(G219)+G235+G240</f>
        <v>18764911.710000001</v>
      </c>
      <c r="H218" s="28"/>
    </row>
    <row r="219" spans="1:8" s="19" customFormat="1" ht="25.5">
      <c r="A219" s="33" t="s">
        <v>235</v>
      </c>
      <c r="B219" s="26" t="s">
        <v>115</v>
      </c>
      <c r="C219" s="26" t="s">
        <v>205</v>
      </c>
      <c r="D219" s="26" t="s">
        <v>117</v>
      </c>
      <c r="E219" s="26" t="s">
        <v>236</v>
      </c>
      <c r="F219" s="26"/>
      <c r="G219" s="34">
        <f>G220</f>
        <v>17700531.710000001</v>
      </c>
    </row>
    <row r="220" spans="1:8" s="19" customFormat="1">
      <c r="A220" s="79" t="s">
        <v>279</v>
      </c>
      <c r="B220" s="26"/>
      <c r="C220" s="26" t="s">
        <v>205</v>
      </c>
      <c r="D220" s="26" t="s">
        <v>117</v>
      </c>
      <c r="E220" s="26" t="s">
        <v>313</v>
      </c>
      <c r="F220" s="26"/>
      <c r="G220" s="34">
        <f>G221+G225</f>
        <v>17700531.710000001</v>
      </c>
    </row>
    <row r="221" spans="1:8" s="19" customFormat="1" ht="25.5">
      <c r="A221" s="33" t="s">
        <v>330</v>
      </c>
      <c r="B221" s="26" t="s">
        <v>115</v>
      </c>
      <c r="C221" s="26" t="s">
        <v>205</v>
      </c>
      <c r="D221" s="26" t="s">
        <v>117</v>
      </c>
      <c r="E221" s="26" t="s">
        <v>314</v>
      </c>
      <c r="F221" s="26"/>
      <c r="G221" s="34">
        <f>G222</f>
        <v>420000</v>
      </c>
    </row>
    <row r="222" spans="1:8" s="19" customFormat="1" ht="27.75" customHeight="1">
      <c r="A222" s="33" t="s">
        <v>160</v>
      </c>
      <c r="B222" s="26" t="s">
        <v>115</v>
      </c>
      <c r="C222" s="26" t="s">
        <v>205</v>
      </c>
      <c r="D222" s="26" t="s">
        <v>117</v>
      </c>
      <c r="E222" s="26" t="s">
        <v>315</v>
      </c>
      <c r="F222" s="26"/>
      <c r="G222" s="34">
        <f>G223</f>
        <v>420000</v>
      </c>
    </row>
    <row r="223" spans="1:8" s="19" customFormat="1" ht="27.75" customHeight="1">
      <c r="A223" s="50" t="s">
        <v>171</v>
      </c>
      <c r="B223" s="48" t="s">
        <v>115</v>
      </c>
      <c r="C223" s="26" t="s">
        <v>205</v>
      </c>
      <c r="D223" s="26" t="s">
        <v>117</v>
      </c>
      <c r="E223" s="26" t="s">
        <v>315</v>
      </c>
      <c r="F223" s="39">
        <v>600</v>
      </c>
      <c r="G223" s="40">
        <f>G224</f>
        <v>420000</v>
      </c>
    </row>
    <row r="224" spans="1:8" s="19" customFormat="1">
      <c r="A224" s="50" t="s">
        <v>163</v>
      </c>
      <c r="B224" s="26" t="s">
        <v>115</v>
      </c>
      <c r="C224" s="26" t="s">
        <v>205</v>
      </c>
      <c r="D224" s="26" t="s">
        <v>117</v>
      </c>
      <c r="E224" s="26" t="s">
        <v>315</v>
      </c>
      <c r="F224" s="26" t="s">
        <v>164</v>
      </c>
      <c r="G224" s="34">
        <v>420000</v>
      </c>
    </row>
    <row r="225" spans="1:7" s="19" customFormat="1" ht="38.25">
      <c r="A225" s="33" t="s">
        <v>316</v>
      </c>
      <c r="B225" s="26" t="s">
        <v>115</v>
      </c>
      <c r="C225" s="26" t="s">
        <v>205</v>
      </c>
      <c r="D225" s="26" t="s">
        <v>117</v>
      </c>
      <c r="E225" s="26" t="s">
        <v>318</v>
      </c>
      <c r="F225" s="26"/>
      <c r="G225" s="34">
        <f>G226+G229+G232</f>
        <v>17280531.710000001</v>
      </c>
    </row>
    <row r="226" spans="1:7" s="19" customFormat="1" ht="27.75" customHeight="1">
      <c r="A226" s="33" t="s">
        <v>160</v>
      </c>
      <c r="B226" s="26" t="s">
        <v>115</v>
      </c>
      <c r="C226" s="26" t="s">
        <v>205</v>
      </c>
      <c r="D226" s="26" t="s">
        <v>117</v>
      </c>
      <c r="E226" s="26" t="s">
        <v>317</v>
      </c>
      <c r="F226" s="26"/>
      <c r="G226" s="34">
        <f>G228</f>
        <v>13996945</v>
      </c>
    </row>
    <row r="227" spans="1:7" s="19" customFormat="1" ht="26.25" customHeight="1">
      <c r="A227" s="50" t="s">
        <v>171</v>
      </c>
      <c r="B227" s="48" t="s">
        <v>115</v>
      </c>
      <c r="C227" s="26" t="s">
        <v>205</v>
      </c>
      <c r="D227" s="26" t="s">
        <v>117</v>
      </c>
      <c r="E227" s="26" t="s">
        <v>317</v>
      </c>
      <c r="F227" s="39">
        <v>600</v>
      </c>
      <c r="G227" s="40">
        <f>G228</f>
        <v>13996945</v>
      </c>
    </row>
    <row r="228" spans="1:7" s="19" customFormat="1">
      <c r="A228" s="50" t="s">
        <v>163</v>
      </c>
      <c r="B228" s="26" t="s">
        <v>115</v>
      </c>
      <c r="C228" s="26" t="s">
        <v>205</v>
      </c>
      <c r="D228" s="26" t="s">
        <v>117</v>
      </c>
      <c r="E228" s="26" t="s">
        <v>317</v>
      </c>
      <c r="F228" s="26" t="s">
        <v>164</v>
      </c>
      <c r="G228" s="34">
        <v>13996945</v>
      </c>
    </row>
    <row r="229" spans="1:7" s="19" customFormat="1">
      <c r="A229" s="33" t="s">
        <v>237</v>
      </c>
      <c r="B229" s="26" t="s">
        <v>115</v>
      </c>
      <c r="C229" s="26" t="s">
        <v>205</v>
      </c>
      <c r="D229" s="26" t="s">
        <v>117</v>
      </c>
      <c r="E229" s="26" t="s">
        <v>319</v>
      </c>
      <c r="F229" s="26"/>
      <c r="G229" s="34">
        <f>G230</f>
        <v>3266000</v>
      </c>
    </row>
    <row r="230" spans="1:7" s="19" customFormat="1" ht="26.25" customHeight="1">
      <c r="A230" s="50" t="s">
        <v>171</v>
      </c>
      <c r="B230" s="48" t="s">
        <v>115</v>
      </c>
      <c r="C230" s="26" t="s">
        <v>205</v>
      </c>
      <c r="D230" s="26" t="s">
        <v>117</v>
      </c>
      <c r="E230" s="26" t="s">
        <v>319</v>
      </c>
      <c r="F230" s="39">
        <v>600</v>
      </c>
      <c r="G230" s="40">
        <f>G231</f>
        <v>3266000</v>
      </c>
    </row>
    <row r="231" spans="1:7" s="19" customFormat="1">
      <c r="A231" s="50" t="s">
        <v>163</v>
      </c>
      <c r="B231" s="26" t="s">
        <v>115</v>
      </c>
      <c r="C231" s="26" t="s">
        <v>205</v>
      </c>
      <c r="D231" s="26" t="s">
        <v>117</v>
      </c>
      <c r="E231" s="26" t="s">
        <v>319</v>
      </c>
      <c r="F231" s="26" t="s">
        <v>164</v>
      </c>
      <c r="G231" s="34">
        <v>3266000</v>
      </c>
    </row>
    <row r="232" spans="1:7" s="19" customFormat="1" ht="15" customHeight="1">
      <c r="A232" s="33" t="s">
        <v>356</v>
      </c>
      <c r="B232" s="26" t="s">
        <v>115</v>
      </c>
      <c r="C232" s="26" t="s">
        <v>205</v>
      </c>
      <c r="D232" s="26" t="s">
        <v>117</v>
      </c>
      <c r="E232" s="26" t="s">
        <v>358</v>
      </c>
      <c r="F232" s="26"/>
      <c r="G232" s="34">
        <f>G234</f>
        <v>17586.71</v>
      </c>
    </row>
    <row r="233" spans="1:7" s="19" customFormat="1" ht="26.25" customHeight="1">
      <c r="A233" s="50" t="s">
        <v>171</v>
      </c>
      <c r="B233" s="48" t="s">
        <v>115</v>
      </c>
      <c r="C233" s="26" t="s">
        <v>205</v>
      </c>
      <c r="D233" s="26" t="s">
        <v>117</v>
      </c>
      <c r="E233" s="26" t="s">
        <v>358</v>
      </c>
      <c r="F233" s="39">
        <v>600</v>
      </c>
      <c r="G233" s="40">
        <f>G234</f>
        <v>17586.71</v>
      </c>
    </row>
    <row r="234" spans="1:7" s="19" customFormat="1">
      <c r="A234" s="50" t="s">
        <v>163</v>
      </c>
      <c r="B234" s="26" t="s">
        <v>115</v>
      </c>
      <c r="C234" s="26" t="s">
        <v>205</v>
      </c>
      <c r="D234" s="26" t="s">
        <v>117</v>
      </c>
      <c r="E234" s="26" t="s">
        <v>358</v>
      </c>
      <c r="F234" s="26" t="s">
        <v>164</v>
      </c>
      <c r="G234" s="34">
        <v>17586.71</v>
      </c>
    </row>
    <row r="235" spans="1:7" s="19" customFormat="1">
      <c r="A235" s="79" t="s">
        <v>279</v>
      </c>
      <c r="B235" s="36"/>
      <c r="C235" s="26" t="s">
        <v>205</v>
      </c>
      <c r="D235" s="26" t="s">
        <v>117</v>
      </c>
      <c r="E235" s="45" t="s">
        <v>285</v>
      </c>
      <c r="F235" s="53"/>
      <c r="G235" s="59">
        <f>G236</f>
        <v>8000</v>
      </c>
    </row>
    <row r="236" spans="1:7" s="19" customFormat="1" ht="38.25">
      <c r="A236" s="96" t="s">
        <v>338</v>
      </c>
      <c r="B236" s="36"/>
      <c r="C236" s="26" t="s">
        <v>205</v>
      </c>
      <c r="D236" s="26" t="s">
        <v>117</v>
      </c>
      <c r="E236" s="45" t="s">
        <v>334</v>
      </c>
      <c r="F236" s="53"/>
      <c r="G236" s="59">
        <f>G237</f>
        <v>8000</v>
      </c>
    </row>
    <row r="237" spans="1:7" s="19" customFormat="1">
      <c r="A237" s="52" t="s">
        <v>157</v>
      </c>
      <c r="B237" s="36">
        <v>650</v>
      </c>
      <c r="C237" s="26" t="s">
        <v>205</v>
      </c>
      <c r="D237" s="26" t="s">
        <v>117</v>
      </c>
      <c r="E237" s="45" t="s">
        <v>335</v>
      </c>
      <c r="F237" s="53"/>
      <c r="G237" s="59">
        <f>G238</f>
        <v>8000</v>
      </c>
    </row>
    <row r="238" spans="1:7" s="19" customFormat="1" ht="26.25">
      <c r="A238" s="50" t="s">
        <v>171</v>
      </c>
      <c r="B238" s="36">
        <v>650</v>
      </c>
      <c r="C238" s="26" t="s">
        <v>205</v>
      </c>
      <c r="D238" s="26" t="s">
        <v>117</v>
      </c>
      <c r="E238" s="45" t="s">
        <v>335</v>
      </c>
      <c r="F238" s="39">
        <v>600</v>
      </c>
      <c r="G238" s="59">
        <f>G239</f>
        <v>8000</v>
      </c>
    </row>
    <row r="239" spans="1:7" s="19" customFormat="1">
      <c r="A239" s="50" t="s">
        <v>163</v>
      </c>
      <c r="B239" s="36">
        <v>650</v>
      </c>
      <c r="C239" s="26" t="s">
        <v>205</v>
      </c>
      <c r="D239" s="26" t="s">
        <v>117</v>
      </c>
      <c r="E239" s="45" t="s">
        <v>335</v>
      </c>
      <c r="F239" s="26" t="s">
        <v>164</v>
      </c>
      <c r="G239" s="59">
        <v>8000</v>
      </c>
    </row>
    <row r="240" spans="1:7" s="19" customFormat="1" ht="25.5">
      <c r="A240" s="47" t="s">
        <v>172</v>
      </c>
      <c r="B240" s="48" t="s">
        <v>115</v>
      </c>
      <c r="C240" s="26" t="s">
        <v>205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>
      <c r="A241" s="79" t="s">
        <v>279</v>
      </c>
      <c r="B241" s="48"/>
      <c r="C241" s="26" t="s">
        <v>205</v>
      </c>
      <c r="D241" s="26" t="s">
        <v>117</v>
      </c>
      <c r="E241" s="26" t="s">
        <v>303</v>
      </c>
      <c r="F241" s="26"/>
      <c r="G241" s="34">
        <f>G242</f>
        <v>1056380</v>
      </c>
    </row>
    <row r="242" spans="1:7" s="19" customFormat="1" ht="12" customHeight="1">
      <c r="A242" s="33" t="s">
        <v>304</v>
      </c>
      <c r="B242" s="26" t="s">
        <v>115</v>
      </c>
      <c r="C242" s="26" t="s">
        <v>205</v>
      </c>
      <c r="D242" s="26" t="s">
        <v>117</v>
      </c>
      <c r="E242" s="26" t="s">
        <v>305</v>
      </c>
      <c r="F242" s="26"/>
      <c r="G242" s="34">
        <f>G243+G246</f>
        <v>1056380</v>
      </c>
    </row>
    <row r="243" spans="1:7" s="19" customFormat="1" ht="25.5">
      <c r="A243" s="35" t="s">
        <v>352</v>
      </c>
      <c r="B243" s="26" t="s">
        <v>115</v>
      </c>
      <c r="C243" s="26" t="s">
        <v>205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>
      <c r="A244" s="50" t="s">
        <v>171</v>
      </c>
      <c r="B244" s="26" t="s">
        <v>115</v>
      </c>
      <c r="C244" s="26" t="s">
        <v>205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>
      <c r="A245" s="50" t="s">
        <v>163</v>
      </c>
      <c r="B245" s="36">
        <v>650</v>
      </c>
      <c r="C245" s="26" t="s">
        <v>205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>
      <c r="A246" s="35" t="s">
        <v>353</v>
      </c>
      <c r="B246" s="26" t="s">
        <v>115</v>
      </c>
      <c r="C246" s="26" t="s">
        <v>205</v>
      </c>
      <c r="D246" s="26" t="s">
        <v>117</v>
      </c>
      <c r="E246" s="38" t="s">
        <v>351</v>
      </c>
      <c r="F246" s="26"/>
      <c r="G246" s="34">
        <f>G247</f>
        <v>316980</v>
      </c>
    </row>
    <row r="247" spans="1:7" s="19" customFormat="1" ht="26.25">
      <c r="A247" s="50" t="s">
        <v>171</v>
      </c>
      <c r="B247" s="26" t="s">
        <v>115</v>
      </c>
      <c r="C247" s="26" t="s">
        <v>205</v>
      </c>
      <c r="D247" s="26" t="s">
        <v>117</v>
      </c>
      <c r="E247" s="38" t="s">
        <v>351</v>
      </c>
      <c r="F247" s="39">
        <v>600</v>
      </c>
      <c r="G247" s="34">
        <f>G248</f>
        <v>316980</v>
      </c>
    </row>
    <row r="248" spans="1:7" s="19" customFormat="1">
      <c r="A248" s="50" t="s">
        <v>163</v>
      </c>
      <c r="B248" s="36">
        <v>650</v>
      </c>
      <c r="C248" s="26" t="s">
        <v>205</v>
      </c>
      <c r="D248" s="26" t="s">
        <v>117</v>
      </c>
      <c r="E248" s="38" t="s">
        <v>351</v>
      </c>
      <c r="F248" s="26" t="s">
        <v>164</v>
      </c>
      <c r="G248" s="40">
        <v>316980</v>
      </c>
    </row>
    <row r="249" spans="1:7" s="19" customFormat="1">
      <c r="A249" s="67" t="s">
        <v>240</v>
      </c>
      <c r="B249" s="32" t="s">
        <v>115</v>
      </c>
      <c r="C249" s="32" t="s">
        <v>193</v>
      </c>
      <c r="D249" s="32"/>
      <c r="E249" s="32"/>
      <c r="F249" s="32"/>
      <c r="G249" s="27">
        <f>G250+G257</f>
        <v>280000</v>
      </c>
    </row>
    <row r="250" spans="1:7" s="198" customFormat="1">
      <c r="A250" s="31" t="s">
        <v>241</v>
      </c>
      <c r="B250" s="32" t="s">
        <v>115</v>
      </c>
      <c r="C250" s="32" t="s">
        <v>193</v>
      </c>
      <c r="D250" s="32" t="s">
        <v>117</v>
      </c>
      <c r="E250" s="32"/>
      <c r="F250" s="32"/>
      <c r="G250" s="27">
        <f>G251</f>
        <v>240000</v>
      </c>
    </row>
    <row r="251" spans="1:7" s="19" customFormat="1" ht="38.2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>
      <c r="A252" s="79" t="s">
        <v>279</v>
      </c>
      <c r="B252" s="26"/>
      <c r="C252" s="26" t="s">
        <v>193</v>
      </c>
      <c r="D252" s="26" t="s">
        <v>117</v>
      </c>
      <c r="E252" s="26" t="s">
        <v>280</v>
      </c>
      <c r="F252" s="26"/>
      <c r="G252" s="34">
        <f>G253</f>
        <v>240000</v>
      </c>
    </row>
    <row r="253" spans="1:7" s="19" customFormat="1" ht="38.25">
      <c r="A253" s="33" t="s">
        <v>336</v>
      </c>
      <c r="B253" s="26" t="s">
        <v>115</v>
      </c>
      <c r="C253" s="26" t="s">
        <v>193</v>
      </c>
      <c r="D253" s="26" t="s">
        <v>117</v>
      </c>
      <c r="E253" s="26" t="s">
        <v>281</v>
      </c>
      <c r="F253" s="26"/>
      <c r="G253" s="34">
        <f>G254</f>
        <v>240000</v>
      </c>
    </row>
    <row r="254" spans="1:7" s="19" customFormat="1">
      <c r="A254" s="41" t="s">
        <v>242</v>
      </c>
      <c r="B254" s="26" t="s">
        <v>115</v>
      </c>
      <c r="C254" s="26" t="s">
        <v>193</v>
      </c>
      <c r="D254" s="26" t="s">
        <v>117</v>
      </c>
      <c r="E254" s="26" t="s">
        <v>327</v>
      </c>
      <c r="F254" s="26"/>
      <c r="G254" s="34">
        <f>G255</f>
        <v>240000</v>
      </c>
    </row>
    <row r="255" spans="1:7" s="19" customFormat="1">
      <c r="A255" s="66" t="s">
        <v>244</v>
      </c>
      <c r="B255" s="26" t="s">
        <v>115</v>
      </c>
      <c r="C255" s="26" t="s">
        <v>193</v>
      </c>
      <c r="D255" s="26" t="s">
        <v>117</v>
      </c>
      <c r="E255" s="26" t="s">
        <v>327</v>
      </c>
      <c r="F255" s="26" t="s">
        <v>245</v>
      </c>
      <c r="G255" s="34">
        <f>G256</f>
        <v>240000</v>
      </c>
    </row>
    <row r="256" spans="1:7" s="19" customFormat="1">
      <c r="A256" s="33" t="s">
        <v>246</v>
      </c>
      <c r="B256" s="26" t="s">
        <v>115</v>
      </c>
      <c r="C256" s="26" t="s">
        <v>193</v>
      </c>
      <c r="D256" s="26" t="s">
        <v>117</v>
      </c>
      <c r="E256" s="26" t="s">
        <v>327</v>
      </c>
      <c r="F256" s="26" t="s">
        <v>247</v>
      </c>
      <c r="G256" s="34">
        <v>240000</v>
      </c>
    </row>
    <row r="257" spans="1:7" s="198" customFormat="1">
      <c r="A257" s="31" t="s">
        <v>248</v>
      </c>
      <c r="B257" s="32" t="s">
        <v>115</v>
      </c>
      <c r="C257" s="32" t="s">
        <v>193</v>
      </c>
      <c r="D257" s="32" t="s">
        <v>181</v>
      </c>
      <c r="E257" s="32"/>
      <c r="F257" s="32"/>
      <c r="G257" s="27">
        <f>G258</f>
        <v>40000</v>
      </c>
    </row>
    <row r="258" spans="1:7" s="19" customFormat="1" ht="38.25">
      <c r="A258" s="33" t="s">
        <v>125</v>
      </c>
      <c r="B258" s="26" t="s">
        <v>115</v>
      </c>
      <c r="C258" s="26" t="s">
        <v>193</v>
      </c>
      <c r="D258" s="26" t="s">
        <v>181</v>
      </c>
      <c r="E258" s="26" t="s">
        <v>126</v>
      </c>
      <c r="F258" s="26"/>
      <c r="G258" s="34">
        <f>G261</f>
        <v>40000</v>
      </c>
    </row>
    <row r="259" spans="1:7" s="19" customFormat="1">
      <c r="A259" s="79" t="s">
        <v>279</v>
      </c>
      <c r="B259" s="26"/>
      <c r="C259" s="26" t="s">
        <v>193</v>
      </c>
      <c r="D259" s="26" t="s">
        <v>181</v>
      </c>
      <c r="E259" s="26" t="s">
        <v>280</v>
      </c>
      <c r="F259" s="26"/>
      <c r="G259" s="34">
        <f>G260</f>
        <v>40000</v>
      </c>
    </row>
    <row r="260" spans="1:7" s="19" customFormat="1" ht="38.25">
      <c r="A260" s="33" t="s">
        <v>336</v>
      </c>
      <c r="B260" s="26" t="s">
        <v>115</v>
      </c>
      <c r="C260" s="26" t="s">
        <v>193</v>
      </c>
      <c r="D260" s="26" t="s">
        <v>181</v>
      </c>
      <c r="E260" s="26" t="s">
        <v>281</v>
      </c>
      <c r="F260" s="26"/>
      <c r="G260" s="34">
        <f>G261</f>
        <v>40000</v>
      </c>
    </row>
    <row r="261" spans="1:7" s="19" customFormat="1">
      <c r="A261" s="41" t="s">
        <v>242</v>
      </c>
      <c r="B261" s="26" t="s">
        <v>115</v>
      </c>
      <c r="C261" s="26" t="s">
        <v>193</v>
      </c>
      <c r="D261" s="26" t="s">
        <v>181</v>
      </c>
      <c r="E261" s="26" t="s">
        <v>361</v>
      </c>
      <c r="F261" s="26"/>
      <c r="G261" s="34">
        <f>G262</f>
        <v>40000</v>
      </c>
    </row>
    <row r="262" spans="1:7" s="19" customFormat="1">
      <c r="A262" s="66" t="s">
        <v>244</v>
      </c>
      <c r="B262" s="26" t="s">
        <v>115</v>
      </c>
      <c r="C262" s="26" t="s">
        <v>193</v>
      </c>
      <c r="D262" s="26" t="s">
        <v>181</v>
      </c>
      <c r="E262" s="26" t="s">
        <v>361</v>
      </c>
      <c r="F262" s="26" t="s">
        <v>245</v>
      </c>
      <c r="G262" s="34">
        <f>G263</f>
        <v>40000</v>
      </c>
    </row>
    <row r="263" spans="1:7" s="19" customFormat="1">
      <c r="A263" s="33" t="s">
        <v>246</v>
      </c>
      <c r="B263" s="26" t="s">
        <v>115</v>
      </c>
      <c r="C263" s="26" t="s">
        <v>193</v>
      </c>
      <c r="D263" s="26" t="s">
        <v>181</v>
      </c>
      <c r="E263" s="26" t="s">
        <v>361</v>
      </c>
      <c r="F263" s="26" t="s">
        <v>247</v>
      </c>
      <c r="G263" s="34">
        <v>40000</v>
      </c>
    </row>
    <row r="264" spans="1:7" s="19" customFormat="1">
      <c r="A264" s="31" t="s">
        <v>249</v>
      </c>
      <c r="B264" s="23">
        <v>650</v>
      </c>
      <c r="C264" s="30" t="s">
        <v>147</v>
      </c>
      <c r="D264" s="30"/>
      <c r="E264" s="30"/>
      <c r="F264" s="30"/>
      <c r="G264" s="61">
        <f>G265</f>
        <v>14401000</v>
      </c>
    </row>
    <row r="265" spans="1:7" s="19" customFormat="1">
      <c r="A265" s="33" t="s">
        <v>250</v>
      </c>
      <c r="B265" s="26" t="s">
        <v>115</v>
      </c>
      <c r="C265" s="26" t="s">
        <v>147</v>
      </c>
      <c r="D265" s="26" t="s">
        <v>117</v>
      </c>
      <c r="E265" s="26"/>
      <c r="F265" s="26"/>
      <c r="G265" s="34">
        <f>G266</f>
        <v>14401000</v>
      </c>
    </row>
    <row r="266" spans="1:7" s="19" customFormat="1" ht="30" customHeight="1">
      <c r="A266" s="33" t="s">
        <v>251</v>
      </c>
      <c r="B266" s="26" t="s">
        <v>115</v>
      </c>
      <c r="C266" s="26" t="s">
        <v>147</v>
      </c>
      <c r="D266" s="26" t="s">
        <v>117</v>
      </c>
      <c r="E266" s="26" t="s">
        <v>252</v>
      </c>
      <c r="F266" s="26"/>
      <c r="G266" s="34">
        <f>G267</f>
        <v>14401000</v>
      </c>
    </row>
    <row r="267" spans="1:7" s="19" customFormat="1">
      <c r="A267" s="79" t="s">
        <v>279</v>
      </c>
      <c r="B267" s="26"/>
      <c r="C267" s="26" t="s">
        <v>147</v>
      </c>
      <c r="D267" s="26" t="s">
        <v>117</v>
      </c>
      <c r="E267" s="26" t="s">
        <v>320</v>
      </c>
      <c r="F267" s="26"/>
      <c r="G267" s="34">
        <f>G268+G272</f>
        <v>14401000</v>
      </c>
    </row>
    <row r="268" spans="1:7" s="19" customFormat="1" ht="25.5">
      <c r="A268" s="47" t="s">
        <v>331</v>
      </c>
      <c r="B268" s="26" t="s">
        <v>115</v>
      </c>
      <c r="C268" s="26" t="s">
        <v>147</v>
      </c>
      <c r="D268" s="26" t="s">
        <v>117</v>
      </c>
      <c r="E268" s="26" t="s">
        <v>321</v>
      </c>
      <c r="F268" s="26"/>
      <c r="G268" s="34">
        <f>G269</f>
        <v>150000</v>
      </c>
    </row>
    <row r="269" spans="1:7" s="19" customFormat="1" ht="30" customHeight="1">
      <c r="A269" s="47" t="s">
        <v>160</v>
      </c>
      <c r="B269" s="26" t="s">
        <v>115</v>
      </c>
      <c r="C269" s="26" t="s">
        <v>147</v>
      </c>
      <c r="D269" s="26" t="s">
        <v>117</v>
      </c>
      <c r="E269" s="26" t="s">
        <v>322</v>
      </c>
      <c r="F269" s="26"/>
      <c r="G269" s="34">
        <f>G270</f>
        <v>150000</v>
      </c>
    </row>
    <row r="270" spans="1:7" s="19" customFormat="1" ht="26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322</v>
      </c>
      <c r="F270" s="39">
        <v>600</v>
      </c>
      <c r="G270" s="40">
        <f>G271</f>
        <v>150000</v>
      </c>
    </row>
    <row r="271" spans="1:7" s="19" customFormat="1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322</v>
      </c>
      <c r="F271" s="26" t="s">
        <v>164</v>
      </c>
      <c r="G271" s="34">
        <v>150000</v>
      </c>
    </row>
    <row r="272" spans="1:7" s="19" customFormat="1" ht="38.25">
      <c r="A272" s="47" t="s">
        <v>326</v>
      </c>
      <c r="B272" s="26" t="s">
        <v>115</v>
      </c>
      <c r="C272" s="26" t="s">
        <v>147</v>
      </c>
      <c r="D272" s="26" t="s">
        <v>117</v>
      </c>
      <c r="E272" s="26" t="s">
        <v>323</v>
      </c>
      <c r="F272" s="26"/>
      <c r="G272" s="34">
        <f>G273+G276</f>
        <v>14251000</v>
      </c>
    </row>
    <row r="273" spans="1:7" s="19" customFormat="1" ht="30" customHeight="1">
      <c r="A273" s="47" t="s">
        <v>160</v>
      </c>
      <c r="B273" s="26" t="s">
        <v>115</v>
      </c>
      <c r="C273" s="26" t="s">
        <v>147</v>
      </c>
      <c r="D273" s="26" t="s">
        <v>117</v>
      </c>
      <c r="E273" s="26" t="s">
        <v>324</v>
      </c>
      <c r="F273" s="26"/>
      <c r="G273" s="34">
        <f>G274</f>
        <v>9580700</v>
      </c>
    </row>
    <row r="274" spans="1:7" s="19" customFormat="1" ht="26.25">
      <c r="A274" s="50" t="s">
        <v>171</v>
      </c>
      <c r="B274" s="48" t="s">
        <v>115</v>
      </c>
      <c r="C274" s="26" t="s">
        <v>147</v>
      </c>
      <c r="D274" s="26" t="s">
        <v>117</v>
      </c>
      <c r="E274" s="26" t="s">
        <v>324</v>
      </c>
      <c r="F274" s="39">
        <v>600</v>
      </c>
      <c r="G274" s="40">
        <f>G275</f>
        <v>9580700</v>
      </c>
    </row>
    <row r="275" spans="1:7" s="19" customFormat="1">
      <c r="A275" s="50" t="s">
        <v>163</v>
      </c>
      <c r="B275" s="26" t="s">
        <v>115</v>
      </c>
      <c r="C275" s="26" t="s">
        <v>147</v>
      </c>
      <c r="D275" s="26" t="s">
        <v>117</v>
      </c>
      <c r="E275" s="26" t="s">
        <v>324</v>
      </c>
      <c r="F275" s="26" t="s">
        <v>164</v>
      </c>
      <c r="G275" s="34">
        <v>9580700</v>
      </c>
    </row>
    <row r="276" spans="1:7" s="19" customFormat="1">
      <c r="A276" s="47" t="s">
        <v>237</v>
      </c>
      <c r="B276" s="26" t="s">
        <v>115</v>
      </c>
      <c r="C276" s="26" t="s">
        <v>147</v>
      </c>
      <c r="D276" s="26" t="s">
        <v>117</v>
      </c>
      <c r="E276" s="26" t="s">
        <v>325</v>
      </c>
      <c r="F276" s="26"/>
      <c r="G276" s="34">
        <f>G277</f>
        <v>4670300</v>
      </c>
    </row>
    <row r="277" spans="1:7" s="19" customFormat="1" ht="26.25" customHeight="1">
      <c r="A277" s="50" t="s">
        <v>171</v>
      </c>
      <c r="B277" s="48" t="s">
        <v>115</v>
      </c>
      <c r="C277" s="26" t="s">
        <v>147</v>
      </c>
      <c r="D277" s="26" t="s">
        <v>117</v>
      </c>
      <c r="E277" s="26" t="s">
        <v>325</v>
      </c>
      <c r="F277" s="39">
        <v>600</v>
      </c>
      <c r="G277" s="40">
        <f>G278</f>
        <v>4670300</v>
      </c>
    </row>
    <row r="278" spans="1:7" s="19" customFormat="1" ht="12" customHeight="1">
      <c r="A278" s="50" t="s">
        <v>163</v>
      </c>
      <c r="B278" s="26" t="s">
        <v>115</v>
      </c>
      <c r="C278" s="26" t="s">
        <v>147</v>
      </c>
      <c r="D278" s="26" t="s">
        <v>117</v>
      </c>
      <c r="E278" s="26" t="s">
        <v>325</v>
      </c>
      <c r="F278" s="26" t="s">
        <v>164</v>
      </c>
      <c r="G278" s="34">
        <f>2736000+1934300</f>
        <v>4670300</v>
      </c>
    </row>
    <row r="279" spans="1:7" s="19" customFormat="1" ht="17.25" customHeight="1">
      <c r="A279" s="68" t="s">
        <v>256</v>
      </c>
      <c r="B279" s="26"/>
      <c r="C279" s="26"/>
      <c r="D279" s="26"/>
      <c r="E279" s="26"/>
      <c r="F279" s="26"/>
      <c r="G279" s="69">
        <f>G7+G66+G74+G122+G169+G217+G249+G264</f>
        <v>98777106.800000012</v>
      </c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E12"/>
  <sheetViews>
    <sheetView view="pageBreakPreview" zoomScale="60" workbookViewId="0">
      <selection activeCell="A2" sqref="A2:D2"/>
    </sheetView>
  </sheetViews>
  <sheetFormatPr defaultRowHeight="15.75"/>
  <cols>
    <col min="1" max="1" width="28.5703125" style="147" customWidth="1"/>
    <col min="2" max="2" width="47.7109375" style="147" customWidth="1"/>
    <col min="3" max="3" width="14.85546875" style="147" hidden="1" customWidth="1"/>
    <col min="4" max="4" width="17" style="147" customWidth="1"/>
    <col min="5" max="256" width="9.140625" style="147"/>
    <col min="257" max="257" width="28.5703125" style="147" customWidth="1"/>
    <col min="258" max="258" width="47.7109375" style="147" customWidth="1"/>
    <col min="259" max="259" width="13" style="147" customWidth="1"/>
    <col min="260" max="260" width="17" style="147" customWidth="1"/>
    <col min="261" max="512" width="9.140625" style="147"/>
    <col min="513" max="513" width="28.5703125" style="147" customWidth="1"/>
    <col min="514" max="514" width="47.7109375" style="147" customWidth="1"/>
    <col min="515" max="515" width="13" style="147" customWidth="1"/>
    <col min="516" max="516" width="17" style="147" customWidth="1"/>
    <col min="517" max="768" width="9.140625" style="147"/>
    <col min="769" max="769" width="28.5703125" style="147" customWidth="1"/>
    <col min="770" max="770" width="47.7109375" style="147" customWidth="1"/>
    <col min="771" max="771" width="13" style="147" customWidth="1"/>
    <col min="772" max="772" width="17" style="147" customWidth="1"/>
    <col min="773" max="1024" width="9.140625" style="147"/>
    <col min="1025" max="1025" width="28.5703125" style="147" customWidth="1"/>
    <col min="1026" max="1026" width="47.7109375" style="147" customWidth="1"/>
    <col min="1027" max="1027" width="13" style="147" customWidth="1"/>
    <col min="1028" max="1028" width="17" style="147" customWidth="1"/>
    <col min="1029" max="1280" width="9.140625" style="147"/>
    <col min="1281" max="1281" width="28.5703125" style="147" customWidth="1"/>
    <col min="1282" max="1282" width="47.7109375" style="147" customWidth="1"/>
    <col min="1283" max="1283" width="13" style="147" customWidth="1"/>
    <col min="1284" max="1284" width="17" style="147" customWidth="1"/>
    <col min="1285" max="1536" width="9.140625" style="147"/>
    <col min="1537" max="1537" width="28.5703125" style="147" customWidth="1"/>
    <col min="1538" max="1538" width="47.7109375" style="147" customWidth="1"/>
    <col min="1539" max="1539" width="13" style="147" customWidth="1"/>
    <col min="1540" max="1540" width="17" style="147" customWidth="1"/>
    <col min="1541" max="1792" width="9.140625" style="147"/>
    <col min="1793" max="1793" width="28.5703125" style="147" customWidth="1"/>
    <col min="1794" max="1794" width="47.7109375" style="147" customWidth="1"/>
    <col min="1795" max="1795" width="13" style="147" customWidth="1"/>
    <col min="1796" max="1796" width="17" style="147" customWidth="1"/>
    <col min="1797" max="2048" width="9.140625" style="147"/>
    <col min="2049" max="2049" width="28.5703125" style="147" customWidth="1"/>
    <col min="2050" max="2050" width="47.7109375" style="147" customWidth="1"/>
    <col min="2051" max="2051" width="13" style="147" customWidth="1"/>
    <col min="2052" max="2052" width="17" style="147" customWidth="1"/>
    <col min="2053" max="2304" width="9.140625" style="147"/>
    <col min="2305" max="2305" width="28.5703125" style="147" customWidth="1"/>
    <col min="2306" max="2306" width="47.7109375" style="147" customWidth="1"/>
    <col min="2307" max="2307" width="13" style="147" customWidth="1"/>
    <col min="2308" max="2308" width="17" style="147" customWidth="1"/>
    <col min="2309" max="2560" width="9.140625" style="147"/>
    <col min="2561" max="2561" width="28.5703125" style="147" customWidth="1"/>
    <col min="2562" max="2562" width="47.7109375" style="147" customWidth="1"/>
    <col min="2563" max="2563" width="13" style="147" customWidth="1"/>
    <col min="2564" max="2564" width="17" style="147" customWidth="1"/>
    <col min="2565" max="2816" width="9.140625" style="147"/>
    <col min="2817" max="2817" width="28.5703125" style="147" customWidth="1"/>
    <col min="2818" max="2818" width="47.7109375" style="147" customWidth="1"/>
    <col min="2819" max="2819" width="13" style="147" customWidth="1"/>
    <col min="2820" max="2820" width="17" style="147" customWidth="1"/>
    <col min="2821" max="3072" width="9.140625" style="147"/>
    <col min="3073" max="3073" width="28.5703125" style="147" customWidth="1"/>
    <col min="3074" max="3074" width="47.7109375" style="147" customWidth="1"/>
    <col min="3075" max="3075" width="13" style="147" customWidth="1"/>
    <col min="3076" max="3076" width="17" style="147" customWidth="1"/>
    <col min="3077" max="3328" width="9.140625" style="147"/>
    <col min="3329" max="3329" width="28.5703125" style="147" customWidth="1"/>
    <col min="3330" max="3330" width="47.7109375" style="147" customWidth="1"/>
    <col min="3331" max="3331" width="13" style="147" customWidth="1"/>
    <col min="3332" max="3332" width="17" style="147" customWidth="1"/>
    <col min="3333" max="3584" width="9.140625" style="147"/>
    <col min="3585" max="3585" width="28.5703125" style="147" customWidth="1"/>
    <col min="3586" max="3586" width="47.7109375" style="147" customWidth="1"/>
    <col min="3587" max="3587" width="13" style="147" customWidth="1"/>
    <col min="3588" max="3588" width="17" style="147" customWidth="1"/>
    <col min="3589" max="3840" width="9.140625" style="147"/>
    <col min="3841" max="3841" width="28.5703125" style="147" customWidth="1"/>
    <col min="3842" max="3842" width="47.7109375" style="147" customWidth="1"/>
    <col min="3843" max="3843" width="13" style="147" customWidth="1"/>
    <col min="3844" max="3844" width="17" style="147" customWidth="1"/>
    <col min="3845" max="4096" width="9.140625" style="147"/>
    <col min="4097" max="4097" width="28.5703125" style="147" customWidth="1"/>
    <col min="4098" max="4098" width="47.7109375" style="147" customWidth="1"/>
    <col min="4099" max="4099" width="13" style="147" customWidth="1"/>
    <col min="4100" max="4100" width="17" style="147" customWidth="1"/>
    <col min="4101" max="4352" width="9.140625" style="147"/>
    <col min="4353" max="4353" width="28.5703125" style="147" customWidth="1"/>
    <col min="4354" max="4354" width="47.7109375" style="147" customWidth="1"/>
    <col min="4355" max="4355" width="13" style="147" customWidth="1"/>
    <col min="4356" max="4356" width="17" style="147" customWidth="1"/>
    <col min="4357" max="4608" width="9.140625" style="147"/>
    <col min="4609" max="4609" width="28.5703125" style="147" customWidth="1"/>
    <col min="4610" max="4610" width="47.7109375" style="147" customWidth="1"/>
    <col min="4611" max="4611" width="13" style="147" customWidth="1"/>
    <col min="4612" max="4612" width="17" style="147" customWidth="1"/>
    <col min="4613" max="4864" width="9.140625" style="147"/>
    <col min="4865" max="4865" width="28.5703125" style="147" customWidth="1"/>
    <col min="4866" max="4866" width="47.7109375" style="147" customWidth="1"/>
    <col min="4867" max="4867" width="13" style="147" customWidth="1"/>
    <col min="4868" max="4868" width="17" style="147" customWidth="1"/>
    <col min="4869" max="5120" width="9.140625" style="147"/>
    <col min="5121" max="5121" width="28.5703125" style="147" customWidth="1"/>
    <col min="5122" max="5122" width="47.7109375" style="147" customWidth="1"/>
    <col min="5123" max="5123" width="13" style="147" customWidth="1"/>
    <col min="5124" max="5124" width="17" style="147" customWidth="1"/>
    <col min="5125" max="5376" width="9.140625" style="147"/>
    <col min="5377" max="5377" width="28.5703125" style="147" customWidth="1"/>
    <col min="5378" max="5378" width="47.7109375" style="147" customWidth="1"/>
    <col min="5379" max="5379" width="13" style="147" customWidth="1"/>
    <col min="5380" max="5380" width="17" style="147" customWidth="1"/>
    <col min="5381" max="5632" width="9.140625" style="147"/>
    <col min="5633" max="5633" width="28.5703125" style="147" customWidth="1"/>
    <col min="5634" max="5634" width="47.7109375" style="147" customWidth="1"/>
    <col min="5635" max="5635" width="13" style="147" customWidth="1"/>
    <col min="5636" max="5636" width="17" style="147" customWidth="1"/>
    <col min="5637" max="5888" width="9.140625" style="147"/>
    <col min="5889" max="5889" width="28.5703125" style="147" customWidth="1"/>
    <col min="5890" max="5890" width="47.7109375" style="147" customWidth="1"/>
    <col min="5891" max="5891" width="13" style="147" customWidth="1"/>
    <col min="5892" max="5892" width="17" style="147" customWidth="1"/>
    <col min="5893" max="6144" width="9.140625" style="147"/>
    <col min="6145" max="6145" width="28.5703125" style="147" customWidth="1"/>
    <col min="6146" max="6146" width="47.7109375" style="147" customWidth="1"/>
    <col min="6147" max="6147" width="13" style="147" customWidth="1"/>
    <col min="6148" max="6148" width="17" style="147" customWidth="1"/>
    <col min="6149" max="6400" width="9.140625" style="147"/>
    <col min="6401" max="6401" width="28.5703125" style="147" customWidth="1"/>
    <col min="6402" max="6402" width="47.7109375" style="147" customWidth="1"/>
    <col min="6403" max="6403" width="13" style="147" customWidth="1"/>
    <col min="6404" max="6404" width="17" style="147" customWidth="1"/>
    <col min="6405" max="6656" width="9.140625" style="147"/>
    <col min="6657" max="6657" width="28.5703125" style="147" customWidth="1"/>
    <col min="6658" max="6658" width="47.7109375" style="147" customWidth="1"/>
    <col min="6659" max="6659" width="13" style="147" customWidth="1"/>
    <col min="6660" max="6660" width="17" style="147" customWidth="1"/>
    <col min="6661" max="6912" width="9.140625" style="147"/>
    <col min="6913" max="6913" width="28.5703125" style="147" customWidth="1"/>
    <col min="6914" max="6914" width="47.7109375" style="147" customWidth="1"/>
    <col min="6915" max="6915" width="13" style="147" customWidth="1"/>
    <col min="6916" max="6916" width="17" style="147" customWidth="1"/>
    <col min="6917" max="7168" width="9.140625" style="147"/>
    <col min="7169" max="7169" width="28.5703125" style="147" customWidth="1"/>
    <col min="7170" max="7170" width="47.7109375" style="147" customWidth="1"/>
    <col min="7171" max="7171" width="13" style="147" customWidth="1"/>
    <col min="7172" max="7172" width="17" style="147" customWidth="1"/>
    <col min="7173" max="7424" width="9.140625" style="147"/>
    <col min="7425" max="7425" width="28.5703125" style="147" customWidth="1"/>
    <col min="7426" max="7426" width="47.7109375" style="147" customWidth="1"/>
    <col min="7427" max="7427" width="13" style="147" customWidth="1"/>
    <col min="7428" max="7428" width="17" style="147" customWidth="1"/>
    <col min="7429" max="7680" width="9.140625" style="147"/>
    <col min="7681" max="7681" width="28.5703125" style="147" customWidth="1"/>
    <col min="7682" max="7682" width="47.7109375" style="147" customWidth="1"/>
    <col min="7683" max="7683" width="13" style="147" customWidth="1"/>
    <col min="7684" max="7684" width="17" style="147" customWidth="1"/>
    <col min="7685" max="7936" width="9.140625" style="147"/>
    <col min="7937" max="7937" width="28.5703125" style="147" customWidth="1"/>
    <col min="7938" max="7938" width="47.7109375" style="147" customWidth="1"/>
    <col min="7939" max="7939" width="13" style="147" customWidth="1"/>
    <col min="7940" max="7940" width="17" style="147" customWidth="1"/>
    <col min="7941" max="8192" width="9.140625" style="147"/>
    <col min="8193" max="8193" width="28.5703125" style="147" customWidth="1"/>
    <col min="8194" max="8194" width="47.7109375" style="147" customWidth="1"/>
    <col min="8195" max="8195" width="13" style="147" customWidth="1"/>
    <col min="8196" max="8196" width="17" style="147" customWidth="1"/>
    <col min="8197" max="8448" width="9.140625" style="147"/>
    <col min="8449" max="8449" width="28.5703125" style="147" customWidth="1"/>
    <col min="8450" max="8450" width="47.7109375" style="147" customWidth="1"/>
    <col min="8451" max="8451" width="13" style="147" customWidth="1"/>
    <col min="8452" max="8452" width="17" style="147" customWidth="1"/>
    <col min="8453" max="8704" width="9.140625" style="147"/>
    <col min="8705" max="8705" width="28.5703125" style="147" customWidth="1"/>
    <col min="8706" max="8706" width="47.7109375" style="147" customWidth="1"/>
    <col min="8707" max="8707" width="13" style="147" customWidth="1"/>
    <col min="8708" max="8708" width="17" style="147" customWidth="1"/>
    <col min="8709" max="8960" width="9.140625" style="147"/>
    <col min="8961" max="8961" width="28.5703125" style="147" customWidth="1"/>
    <col min="8962" max="8962" width="47.7109375" style="147" customWidth="1"/>
    <col min="8963" max="8963" width="13" style="147" customWidth="1"/>
    <col min="8964" max="8964" width="17" style="147" customWidth="1"/>
    <col min="8965" max="9216" width="9.140625" style="147"/>
    <col min="9217" max="9217" width="28.5703125" style="147" customWidth="1"/>
    <col min="9218" max="9218" width="47.7109375" style="147" customWidth="1"/>
    <col min="9219" max="9219" width="13" style="147" customWidth="1"/>
    <col min="9220" max="9220" width="17" style="147" customWidth="1"/>
    <col min="9221" max="9472" width="9.140625" style="147"/>
    <col min="9473" max="9473" width="28.5703125" style="147" customWidth="1"/>
    <col min="9474" max="9474" width="47.7109375" style="147" customWidth="1"/>
    <col min="9475" max="9475" width="13" style="147" customWidth="1"/>
    <col min="9476" max="9476" width="17" style="147" customWidth="1"/>
    <col min="9477" max="9728" width="9.140625" style="147"/>
    <col min="9729" max="9729" width="28.5703125" style="147" customWidth="1"/>
    <col min="9730" max="9730" width="47.7109375" style="147" customWidth="1"/>
    <col min="9731" max="9731" width="13" style="147" customWidth="1"/>
    <col min="9732" max="9732" width="17" style="147" customWidth="1"/>
    <col min="9733" max="9984" width="9.140625" style="147"/>
    <col min="9985" max="9985" width="28.5703125" style="147" customWidth="1"/>
    <col min="9986" max="9986" width="47.7109375" style="147" customWidth="1"/>
    <col min="9987" max="9987" width="13" style="147" customWidth="1"/>
    <col min="9988" max="9988" width="17" style="147" customWidth="1"/>
    <col min="9989" max="10240" width="9.140625" style="147"/>
    <col min="10241" max="10241" width="28.5703125" style="147" customWidth="1"/>
    <col min="10242" max="10242" width="47.7109375" style="147" customWidth="1"/>
    <col min="10243" max="10243" width="13" style="147" customWidth="1"/>
    <col min="10244" max="10244" width="17" style="147" customWidth="1"/>
    <col min="10245" max="10496" width="9.140625" style="147"/>
    <col min="10497" max="10497" width="28.5703125" style="147" customWidth="1"/>
    <col min="10498" max="10498" width="47.7109375" style="147" customWidth="1"/>
    <col min="10499" max="10499" width="13" style="147" customWidth="1"/>
    <col min="10500" max="10500" width="17" style="147" customWidth="1"/>
    <col min="10501" max="10752" width="9.140625" style="147"/>
    <col min="10753" max="10753" width="28.5703125" style="147" customWidth="1"/>
    <col min="10754" max="10754" width="47.7109375" style="147" customWidth="1"/>
    <col min="10755" max="10755" width="13" style="147" customWidth="1"/>
    <col min="10756" max="10756" width="17" style="147" customWidth="1"/>
    <col min="10757" max="11008" width="9.140625" style="147"/>
    <col min="11009" max="11009" width="28.5703125" style="147" customWidth="1"/>
    <col min="11010" max="11010" width="47.7109375" style="147" customWidth="1"/>
    <col min="11011" max="11011" width="13" style="147" customWidth="1"/>
    <col min="11012" max="11012" width="17" style="147" customWidth="1"/>
    <col min="11013" max="11264" width="9.140625" style="147"/>
    <col min="11265" max="11265" width="28.5703125" style="147" customWidth="1"/>
    <col min="11266" max="11266" width="47.7109375" style="147" customWidth="1"/>
    <col min="11267" max="11267" width="13" style="147" customWidth="1"/>
    <col min="11268" max="11268" width="17" style="147" customWidth="1"/>
    <col min="11269" max="11520" width="9.140625" style="147"/>
    <col min="11521" max="11521" width="28.5703125" style="147" customWidth="1"/>
    <col min="11522" max="11522" width="47.7109375" style="147" customWidth="1"/>
    <col min="11523" max="11523" width="13" style="147" customWidth="1"/>
    <col min="11524" max="11524" width="17" style="147" customWidth="1"/>
    <col min="11525" max="11776" width="9.140625" style="147"/>
    <col min="11777" max="11777" width="28.5703125" style="147" customWidth="1"/>
    <col min="11778" max="11778" width="47.7109375" style="147" customWidth="1"/>
    <col min="11779" max="11779" width="13" style="147" customWidth="1"/>
    <col min="11780" max="11780" width="17" style="147" customWidth="1"/>
    <col min="11781" max="12032" width="9.140625" style="147"/>
    <col min="12033" max="12033" width="28.5703125" style="147" customWidth="1"/>
    <col min="12034" max="12034" width="47.7109375" style="147" customWidth="1"/>
    <col min="12035" max="12035" width="13" style="147" customWidth="1"/>
    <col min="12036" max="12036" width="17" style="147" customWidth="1"/>
    <col min="12037" max="12288" width="9.140625" style="147"/>
    <col min="12289" max="12289" width="28.5703125" style="147" customWidth="1"/>
    <col min="12290" max="12290" width="47.7109375" style="147" customWidth="1"/>
    <col min="12291" max="12291" width="13" style="147" customWidth="1"/>
    <col min="12292" max="12292" width="17" style="147" customWidth="1"/>
    <col min="12293" max="12544" width="9.140625" style="147"/>
    <col min="12545" max="12545" width="28.5703125" style="147" customWidth="1"/>
    <col min="12546" max="12546" width="47.7109375" style="147" customWidth="1"/>
    <col min="12547" max="12547" width="13" style="147" customWidth="1"/>
    <col min="12548" max="12548" width="17" style="147" customWidth="1"/>
    <col min="12549" max="12800" width="9.140625" style="147"/>
    <col min="12801" max="12801" width="28.5703125" style="147" customWidth="1"/>
    <col min="12802" max="12802" width="47.7109375" style="147" customWidth="1"/>
    <col min="12803" max="12803" width="13" style="147" customWidth="1"/>
    <col min="12804" max="12804" width="17" style="147" customWidth="1"/>
    <col min="12805" max="13056" width="9.140625" style="147"/>
    <col min="13057" max="13057" width="28.5703125" style="147" customWidth="1"/>
    <col min="13058" max="13058" width="47.7109375" style="147" customWidth="1"/>
    <col min="13059" max="13059" width="13" style="147" customWidth="1"/>
    <col min="13060" max="13060" width="17" style="147" customWidth="1"/>
    <col min="13061" max="13312" width="9.140625" style="147"/>
    <col min="13313" max="13313" width="28.5703125" style="147" customWidth="1"/>
    <col min="13314" max="13314" width="47.7109375" style="147" customWidth="1"/>
    <col min="13315" max="13315" width="13" style="147" customWidth="1"/>
    <col min="13316" max="13316" width="17" style="147" customWidth="1"/>
    <col min="13317" max="13568" width="9.140625" style="147"/>
    <col min="13569" max="13569" width="28.5703125" style="147" customWidth="1"/>
    <col min="13570" max="13570" width="47.7109375" style="147" customWidth="1"/>
    <col min="13571" max="13571" width="13" style="147" customWidth="1"/>
    <col min="13572" max="13572" width="17" style="147" customWidth="1"/>
    <col min="13573" max="13824" width="9.140625" style="147"/>
    <col min="13825" max="13825" width="28.5703125" style="147" customWidth="1"/>
    <col min="13826" max="13826" width="47.7109375" style="147" customWidth="1"/>
    <col min="13827" max="13827" width="13" style="147" customWidth="1"/>
    <col min="13828" max="13828" width="17" style="147" customWidth="1"/>
    <col min="13829" max="14080" width="9.140625" style="147"/>
    <col min="14081" max="14081" width="28.5703125" style="147" customWidth="1"/>
    <col min="14082" max="14082" width="47.7109375" style="147" customWidth="1"/>
    <col min="14083" max="14083" width="13" style="147" customWidth="1"/>
    <col min="14084" max="14084" width="17" style="147" customWidth="1"/>
    <col min="14085" max="14336" width="9.140625" style="147"/>
    <col min="14337" max="14337" width="28.5703125" style="147" customWidth="1"/>
    <col min="14338" max="14338" width="47.7109375" style="147" customWidth="1"/>
    <col min="14339" max="14339" width="13" style="147" customWidth="1"/>
    <col min="14340" max="14340" width="17" style="147" customWidth="1"/>
    <col min="14341" max="14592" width="9.140625" style="147"/>
    <col min="14593" max="14593" width="28.5703125" style="147" customWidth="1"/>
    <col min="14594" max="14594" width="47.7109375" style="147" customWidth="1"/>
    <col min="14595" max="14595" width="13" style="147" customWidth="1"/>
    <col min="14596" max="14596" width="17" style="147" customWidth="1"/>
    <col min="14597" max="14848" width="9.140625" style="147"/>
    <col min="14849" max="14849" width="28.5703125" style="147" customWidth="1"/>
    <col min="14850" max="14850" width="47.7109375" style="147" customWidth="1"/>
    <col min="14851" max="14851" width="13" style="147" customWidth="1"/>
    <col min="14852" max="14852" width="17" style="147" customWidth="1"/>
    <col min="14853" max="15104" width="9.140625" style="147"/>
    <col min="15105" max="15105" width="28.5703125" style="147" customWidth="1"/>
    <col min="15106" max="15106" width="47.7109375" style="147" customWidth="1"/>
    <col min="15107" max="15107" width="13" style="147" customWidth="1"/>
    <col min="15108" max="15108" width="17" style="147" customWidth="1"/>
    <col min="15109" max="15360" width="9.140625" style="147"/>
    <col min="15361" max="15361" width="28.5703125" style="147" customWidth="1"/>
    <col min="15362" max="15362" width="47.7109375" style="147" customWidth="1"/>
    <col min="15363" max="15363" width="13" style="147" customWidth="1"/>
    <col min="15364" max="15364" width="17" style="147" customWidth="1"/>
    <col min="15365" max="15616" width="9.140625" style="147"/>
    <col min="15617" max="15617" width="28.5703125" style="147" customWidth="1"/>
    <col min="15618" max="15618" width="47.7109375" style="147" customWidth="1"/>
    <col min="15619" max="15619" width="13" style="147" customWidth="1"/>
    <col min="15620" max="15620" width="17" style="147" customWidth="1"/>
    <col min="15621" max="15872" width="9.140625" style="147"/>
    <col min="15873" max="15873" width="28.5703125" style="147" customWidth="1"/>
    <col min="15874" max="15874" width="47.7109375" style="147" customWidth="1"/>
    <col min="15875" max="15875" width="13" style="147" customWidth="1"/>
    <col min="15876" max="15876" width="17" style="147" customWidth="1"/>
    <col min="15877" max="16128" width="9.140625" style="147"/>
    <col min="16129" max="16129" width="28.5703125" style="147" customWidth="1"/>
    <col min="16130" max="16130" width="47.7109375" style="147" customWidth="1"/>
    <col min="16131" max="16131" width="13" style="147" customWidth="1"/>
    <col min="16132" max="16132" width="17" style="147" customWidth="1"/>
    <col min="16133" max="16384" width="9.140625" style="147"/>
  </cols>
  <sheetData>
    <row r="1" spans="1:5" ht="69.75" customHeight="1">
      <c r="A1" s="214" t="s">
        <v>369</v>
      </c>
      <c r="B1" s="215"/>
      <c r="C1" s="215"/>
      <c r="D1" s="215"/>
    </row>
    <row r="2" spans="1:5" ht="72.75" customHeight="1">
      <c r="A2" s="199" t="s">
        <v>347</v>
      </c>
      <c r="B2" s="199"/>
      <c r="C2" s="199"/>
      <c r="D2" s="199"/>
      <c r="E2" s="159"/>
    </row>
    <row r="4" spans="1:5" ht="33.75" customHeight="1">
      <c r="A4" s="213" t="s">
        <v>278</v>
      </c>
      <c r="B4" s="213"/>
      <c r="C4" s="213"/>
      <c r="D4" s="213"/>
    </row>
    <row r="5" spans="1:5">
      <c r="A5" s="142" t="s">
        <v>264</v>
      </c>
      <c r="B5" s="143"/>
      <c r="C5" s="143"/>
      <c r="D5" s="144" t="s">
        <v>0</v>
      </c>
    </row>
    <row r="6" spans="1:5" ht="47.25">
      <c r="A6" s="145" t="s">
        <v>265</v>
      </c>
      <c r="B6" s="146" t="s">
        <v>266</v>
      </c>
      <c r="C6" s="145" t="s">
        <v>259</v>
      </c>
      <c r="D6" s="145" t="s">
        <v>263</v>
      </c>
    </row>
    <row r="7" spans="1:5" s="148" customFormat="1">
      <c r="A7" s="145">
        <v>1</v>
      </c>
      <c r="B7" s="145">
        <v>2</v>
      </c>
      <c r="C7" s="145">
        <v>3</v>
      </c>
      <c r="D7" s="145">
        <v>4</v>
      </c>
    </row>
    <row r="8" spans="1:5" ht="31.5">
      <c r="A8" s="160" t="s">
        <v>267</v>
      </c>
      <c r="B8" s="149" t="s">
        <v>268</v>
      </c>
      <c r="C8" s="150">
        <f>SUM(C11)</f>
        <v>8204464.7000000179</v>
      </c>
      <c r="D8" s="150">
        <f>SUM(D11)</f>
        <v>8204464.7000000179</v>
      </c>
    </row>
    <row r="9" spans="1:5" s="151" customFormat="1" ht="31.5">
      <c r="A9" s="152" t="s">
        <v>269</v>
      </c>
      <c r="B9" s="153" t="s">
        <v>270</v>
      </c>
      <c r="C9" s="161">
        <f>D9+76851625.25</f>
        <v>-13721016.849999994</v>
      </c>
      <c r="D9" s="154">
        <f>-'доходы 2024'!D58</f>
        <v>-90572642.099999994</v>
      </c>
    </row>
    <row r="10" spans="1:5" s="151" customFormat="1" ht="31.5">
      <c r="A10" s="152" t="s">
        <v>271</v>
      </c>
      <c r="B10" s="153" t="s">
        <v>272</v>
      </c>
      <c r="C10" s="161">
        <f>D10-76851625.25</f>
        <v>21925481.550000012</v>
      </c>
      <c r="D10" s="154">
        <f>'расходы 2024'!G279</f>
        <v>98777106.800000012</v>
      </c>
    </row>
    <row r="11" spans="1:5" s="155" customFormat="1">
      <c r="A11" s="156"/>
      <c r="B11" s="157" t="s">
        <v>108</v>
      </c>
      <c r="C11" s="158">
        <f>C10+C9</f>
        <v>8204464.7000000179</v>
      </c>
      <c r="D11" s="158">
        <f>D10+D9</f>
        <v>8204464.7000000179</v>
      </c>
    </row>
    <row r="12" spans="1:5">
      <c r="D12" s="162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доходы 2024</vt:lpstr>
      <vt:lpstr>расходы 2024</vt:lpstr>
      <vt:lpstr>программы 2024</vt:lpstr>
      <vt:lpstr>расходы РзПР2024</vt:lpstr>
      <vt:lpstr>ведомственная 2024</vt:lpstr>
      <vt:lpstr>источники 2024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2024-09-30T07:34:48Z</dcterms:modified>
</cp:coreProperties>
</file>